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xr:revisionPtr revIDLastSave="0" documentId="13_ncr:1_{F6E23413-F5E3-4B6A-B108-C8B863CC4617}" xr6:coauthVersionLast="36" xr6:coauthVersionMax="36" xr10:uidLastSave="{00000000-0000-0000-0000-000000000000}"/>
  <bookViews>
    <workbookView xWindow="0" yWindow="0" windowWidth="9690" windowHeight="7335" activeTab="3" xr2:uid="{00000000-000D-0000-FFFF-FFFF00000000}"/>
  </bookViews>
  <sheets>
    <sheet name="Biểu số 1" sheetId="2" r:id="rId1"/>
    <sheet name="Biểu số 2" sheetId="3" r:id="rId2"/>
    <sheet name="Biểu số 3" sheetId="4" r:id="rId3"/>
    <sheet name="Biểu số 4" sheetId="6" r:id="rId4"/>
  </sheets>
  <definedNames>
    <definedName name="_xlnm.Print_Titles" localSheetId="0">'Biểu số 1'!$4:$5</definedName>
  </definedNames>
  <calcPr calcId="191029"/>
</workbook>
</file>

<file path=xl/calcChain.xml><?xml version="1.0" encoding="utf-8"?>
<calcChain xmlns="http://schemas.openxmlformats.org/spreadsheetml/2006/main">
  <c r="C194" i="6" l="1"/>
  <c r="C193" i="6"/>
  <c r="C192" i="6"/>
  <c r="C191" i="6"/>
  <c r="I190" i="6"/>
  <c r="H190" i="6"/>
  <c r="G190" i="6"/>
  <c r="F190" i="6"/>
  <c r="E190" i="6"/>
  <c r="C189" i="6"/>
  <c r="C188" i="6"/>
  <c r="C187" i="6"/>
  <c r="I186" i="6"/>
  <c r="H186" i="6"/>
  <c r="G186" i="6"/>
  <c r="F186" i="6"/>
  <c r="E186" i="6"/>
  <c r="C185" i="6"/>
  <c r="C184" i="6"/>
  <c r="C183" i="6"/>
  <c r="C182" i="6"/>
  <c r="I181" i="6"/>
  <c r="H181" i="6"/>
  <c r="G181" i="6"/>
  <c r="F181" i="6"/>
  <c r="C181" i="6" s="1"/>
  <c r="E181" i="6"/>
  <c r="C180" i="6"/>
  <c r="C179" i="6"/>
  <c r="C178" i="6"/>
  <c r="C177" i="6"/>
  <c r="I176" i="6"/>
  <c r="H176" i="6"/>
  <c r="G176" i="6"/>
  <c r="F176" i="6"/>
  <c r="E176" i="6"/>
  <c r="C176" i="6" s="1"/>
  <c r="C175" i="6"/>
  <c r="C174" i="6"/>
  <c r="C173" i="6"/>
  <c r="C172" i="6"/>
  <c r="C171" i="6"/>
  <c r="T170" i="6"/>
  <c r="R170" i="6"/>
  <c r="P170" i="6"/>
  <c r="N170" i="6"/>
  <c r="I170" i="6"/>
  <c r="H170" i="6"/>
  <c r="G170" i="6"/>
  <c r="F170" i="6"/>
  <c r="E170" i="6"/>
  <c r="C169" i="6"/>
  <c r="C168" i="6"/>
  <c r="C167" i="6"/>
  <c r="C166" i="6"/>
  <c r="C165" i="6"/>
  <c r="C164" i="6"/>
  <c r="C163" i="6"/>
  <c r="C162" i="6"/>
  <c r="C161" i="6"/>
  <c r="C160" i="6"/>
  <c r="T159" i="6"/>
  <c r="R159" i="6"/>
  <c r="P159" i="6"/>
  <c r="N159" i="6"/>
  <c r="I159" i="6"/>
  <c r="H159" i="6"/>
  <c r="G159" i="6"/>
  <c r="F159" i="6"/>
  <c r="E159" i="6"/>
  <c r="C158" i="6"/>
  <c r="C157" i="6"/>
  <c r="C156" i="6"/>
  <c r="C155" i="6"/>
  <c r="C154" i="6"/>
  <c r="T153" i="6"/>
  <c r="R153" i="6"/>
  <c r="P153" i="6"/>
  <c r="N153" i="6"/>
  <c r="I153" i="6"/>
  <c r="H153" i="6"/>
  <c r="G153" i="6"/>
  <c r="F153" i="6"/>
  <c r="E153" i="6"/>
  <c r="C153" i="6"/>
  <c r="C152" i="6"/>
  <c r="C151" i="6"/>
  <c r="C150" i="6"/>
  <c r="I149" i="6"/>
  <c r="H149" i="6"/>
  <c r="G149" i="6"/>
  <c r="F149" i="6"/>
  <c r="E149" i="6"/>
  <c r="C148" i="6"/>
  <c r="C147" i="6"/>
  <c r="C146" i="6"/>
  <c r="C145" i="6"/>
  <c r="C144" i="6"/>
  <c r="C143" i="6"/>
  <c r="T142" i="6"/>
  <c r="S142" i="6"/>
  <c r="S135" i="6" s="1"/>
  <c r="R142" i="6"/>
  <c r="P142" i="6"/>
  <c r="O142" i="6"/>
  <c r="O135" i="6" s="1"/>
  <c r="N142" i="6"/>
  <c r="N135" i="6" s="1"/>
  <c r="I142" i="6"/>
  <c r="H142" i="6"/>
  <c r="G142" i="6"/>
  <c r="G135" i="6" s="1"/>
  <c r="F142" i="6"/>
  <c r="E142" i="6"/>
  <c r="C141" i="6"/>
  <c r="C140" i="6"/>
  <c r="C139" i="6"/>
  <c r="C138" i="6"/>
  <c r="C137" i="6"/>
  <c r="T136" i="6"/>
  <c r="T135" i="6" s="1"/>
  <c r="T9" i="6" s="1"/>
  <c r="P136" i="6"/>
  <c r="I136" i="6"/>
  <c r="H136" i="6"/>
  <c r="H135" i="6" s="1"/>
  <c r="G136" i="6"/>
  <c r="F136" i="6"/>
  <c r="E136" i="6"/>
  <c r="Q135" i="6"/>
  <c r="Q9" i="6" s="1"/>
  <c r="P135" i="6"/>
  <c r="M135" i="6"/>
  <c r="L135" i="6"/>
  <c r="J135" i="6"/>
  <c r="J9" i="6" s="1"/>
  <c r="D135" i="6"/>
  <c r="C134" i="6"/>
  <c r="C133" i="6"/>
  <c r="C132" i="6"/>
  <c r="C131" i="6"/>
  <c r="C130" i="6"/>
  <c r="C129" i="6"/>
  <c r="C128" i="6"/>
  <c r="C127" i="6"/>
  <c r="C126" i="6"/>
  <c r="C125" i="6"/>
  <c r="H124" i="6"/>
  <c r="G124" i="6"/>
  <c r="F124" i="6"/>
  <c r="E124" i="6"/>
  <c r="C123" i="6"/>
  <c r="C122" i="6"/>
  <c r="C121" i="6"/>
  <c r="C120" i="6"/>
  <c r="C119" i="6"/>
  <c r="C118" i="6"/>
  <c r="C117" i="6"/>
  <c r="T116" i="6"/>
  <c r="S116" i="6"/>
  <c r="P116" i="6"/>
  <c r="O116" i="6"/>
  <c r="I116" i="6"/>
  <c r="H116" i="6"/>
  <c r="G116" i="6"/>
  <c r="F116" i="6"/>
  <c r="E116" i="6"/>
  <c r="C115" i="6"/>
  <c r="C114" i="6"/>
  <c r="C113" i="6"/>
  <c r="C112" i="6"/>
  <c r="C111" i="6"/>
  <c r="I110" i="6"/>
  <c r="H110" i="6"/>
  <c r="G110" i="6"/>
  <c r="F110" i="6"/>
  <c r="E110" i="6"/>
  <c r="C109" i="6"/>
  <c r="C108" i="6"/>
  <c r="H107" i="6"/>
  <c r="G107" i="6"/>
  <c r="F107" i="6"/>
  <c r="E107" i="6"/>
  <c r="C107" i="6"/>
  <c r="C106" i="6"/>
  <c r="C105" i="6"/>
  <c r="C104" i="6"/>
  <c r="C103" i="6"/>
  <c r="C102" i="6"/>
  <c r="C101" i="6"/>
  <c r="C100" i="6"/>
  <c r="C99" i="6"/>
  <c r="C98" i="6"/>
  <c r="T97" i="6"/>
  <c r="R97" i="6"/>
  <c r="P97" i="6"/>
  <c r="N97" i="6"/>
  <c r="I97" i="6"/>
  <c r="H97" i="6"/>
  <c r="G97" i="6"/>
  <c r="F97" i="6"/>
  <c r="E97" i="6"/>
  <c r="C96" i="6"/>
  <c r="C95" i="6"/>
  <c r="C94" i="6"/>
  <c r="C93" i="6"/>
  <c r="C92" i="6"/>
  <c r="I91" i="6"/>
  <c r="H91" i="6"/>
  <c r="G91" i="6"/>
  <c r="F91" i="6"/>
  <c r="E91" i="6"/>
  <c r="C91" i="6" s="1"/>
  <c r="C90" i="6"/>
  <c r="C89" i="6"/>
  <c r="H88" i="6"/>
  <c r="G88" i="6"/>
  <c r="F88" i="6"/>
  <c r="E88" i="6"/>
  <c r="C87" i="6"/>
  <c r="C86" i="6"/>
  <c r="C85" i="6"/>
  <c r="C84" i="6"/>
  <c r="C83" i="6"/>
  <c r="C82" i="6"/>
  <c r="C81" i="6"/>
  <c r="C80" i="6"/>
  <c r="C79" i="6"/>
  <c r="C78" i="6"/>
  <c r="C77" i="6"/>
  <c r="C76" i="6"/>
  <c r="C75" i="6"/>
  <c r="C74" i="6"/>
  <c r="C73" i="6"/>
  <c r="C72" i="6"/>
  <c r="C71" i="6"/>
  <c r="C70" i="6"/>
  <c r="C69" i="6"/>
  <c r="C68" i="6"/>
  <c r="C67" i="6"/>
  <c r="C66" i="6"/>
  <c r="C65" i="6"/>
  <c r="T64" i="6"/>
  <c r="R64" i="6"/>
  <c r="P64" i="6"/>
  <c r="P10" i="6" s="1"/>
  <c r="P9" i="6" s="1"/>
  <c r="N64" i="6"/>
  <c r="M64" i="6"/>
  <c r="I64" i="6"/>
  <c r="H64" i="6"/>
  <c r="G64" i="6"/>
  <c r="F64" i="6"/>
  <c r="E64" i="6"/>
  <c r="C63" i="6"/>
  <c r="C62" i="6"/>
  <c r="C61" i="6"/>
  <c r="C60" i="6"/>
  <c r="C59" i="6"/>
  <c r="C58" i="6"/>
  <c r="C57" i="6"/>
  <c r="C55" i="6"/>
  <c r="C54" i="6"/>
  <c r="C53" i="6"/>
  <c r="C52" i="6"/>
  <c r="C51" i="6"/>
  <c r="C50" i="6"/>
  <c r="C49" i="6"/>
  <c r="C48" i="6"/>
  <c r="C47" i="6"/>
  <c r="C46" i="6"/>
  <c r="I44" i="6"/>
  <c r="H44" i="6"/>
  <c r="G44" i="6"/>
  <c r="F44" i="6"/>
  <c r="F36" i="6" s="1"/>
  <c r="F10" i="6" s="1"/>
  <c r="E44" i="6"/>
  <c r="C43" i="6"/>
  <c r="C42" i="6"/>
  <c r="C41" i="6"/>
  <c r="C40" i="6"/>
  <c r="C39" i="6"/>
  <c r="C38" i="6"/>
  <c r="C37" i="6"/>
  <c r="S36" i="6"/>
  <c r="O36" i="6"/>
  <c r="I36" i="6"/>
  <c r="H36" i="6"/>
  <c r="G36" i="6"/>
  <c r="E36" i="6"/>
  <c r="C35" i="6"/>
  <c r="C34" i="6"/>
  <c r="C33" i="6"/>
  <c r="C32" i="6"/>
  <c r="C31" i="6"/>
  <c r="C30" i="6"/>
  <c r="C29" i="6"/>
  <c r="C28" i="6"/>
  <c r="C27" i="6"/>
  <c r="I26" i="6"/>
  <c r="H26" i="6"/>
  <c r="G26" i="6"/>
  <c r="F26" i="6"/>
  <c r="E26" i="6"/>
  <c r="D26" i="6"/>
  <c r="C23" i="6"/>
  <c r="C22" i="6"/>
  <c r="C21" i="6"/>
  <c r="C20" i="6"/>
  <c r="C19" i="6"/>
  <c r="C18" i="6"/>
  <c r="C17" i="6"/>
  <c r="C16" i="6"/>
  <c r="C15" i="6"/>
  <c r="C14" i="6"/>
  <c r="C13" i="6"/>
  <c r="C12" i="6"/>
  <c r="C11" i="6"/>
  <c r="T10" i="6"/>
  <c r="S10" i="6"/>
  <c r="S9" i="6" s="1"/>
  <c r="R10" i="6"/>
  <c r="Q10" i="6"/>
  <c r="N10" i="6"/>
  <c r="N9" i="6" s="1"/>
  <c r="M10" i="6"/>
  <c r="L10" i="6"/>
  <c r="J10" i="6"/>
  <c r="G10" i="6"/>
  <c r="D10" i="6"/>
  <c r="D9" i="6" s="1"/>
  <c r="L9" i="6"/>
  <c r="R9" i="6" l="1"/>
  <c r="C26" i="6"/>
  <c r="H10" i="6"/>
  <c r="H9" i="6" s="1"/>
  <c r="C44" i="6"/>
  <c r="C110" i="6"/>
  <c r="F135" i="6"/>
  <c r="F9" i="6" s="1"/>
  <c r="C149" i="6"/>
  <c r="R135" i="6"/>
  <c r="I10" i="6"/>
  <c r="I9" i="6" s="1"/>
  <c r="C64" i="6"/>
  <c r="C116" i="6"/>
  <c r="C124" i="6"/>
  <c r="C136" i="6"/>
  <c r="C170" i="6"/>
  <c r="I135" i="6"/>
  <c r="E10" i="6"/>
  <c r="C88" i="6"/>
  <c r="C97" i="6"/>
  <c r="O10" i="6"/>
  <c r="O9" i="6" s="1"/>
  <c r="M9" i="6"/>
  <c r="C142" i="6"/>
  <c r="C159" i="6"/>
  <c r="C186" i="6"/>
  <c r="C190" i="6"/>
  <c r="E9" i="6"/>
  <c r="G9" i="6"/>
  <c r="C10" i="6"/>
  <c r="E135" i="6"/>
  <c r="C36" i="6"/>
  <c r="C135" i="6" l="1"/>
  <c r="C9" i="6" s="1"/>
  <c r="L328" i="2"/>
  <c r="D46" i="3" l="1"/>
  <c r="E46" i="3"/>
  <c r="C46" i="3"/>
  <c r="C25" i="4" l="1"/>
  <c r="D25" i="4" l="1"/>
  <c r="D167" i="3" l="1"/>
  <c r="E167" i="3"/>
  <c r="C167" i="3"/>
  <c r="C28" i="3"/>
  <c r="D51" i="3"/>
  <c r="D121" i="3" l="1"/>
  <c r="E121" i="3"/>
  <c r="C121" i="3"/>
  <c r="D187" i="3" l="1"/>
  <c r="E187" i="3"/>
  <c r="C187" i="3"/>
  <c r="D183" i="3" l="1"/>
  <c r="E183" i="3"/>
  <c r="C183" i="3"/>
  <c r="K437" i="2"/>
  <c r="L437" i="2" s="1"/>
  <c r="L435" i="2"/>
  <c r="K433" i="2"/>
  <c r="L433" i="2" s="1"/>
  <c r="E113" i="3" l="1"/>
  <c r="C113" i="3"/>
  <c r="D113" i="3"/>
  <c r="D178" i="3"/>
  <c r="E178" i="3"/>
  <c r="C178" i="3"/>
  <c r="D173" i="3" l="1"/>
  <c r="E173" i="3"/>
  <c r="C173" i="3"/>
  <c r="L24" i="2" l="1"/>
  <c r="L23" i="2"/>
  <c r="L18" i="2"/>
  <c r="L17" i="2"/>
  <c r="L11" i="2"/>
  <c r="L8" i="2"/>
  <c r="D97" i="3" l="1"/>
  <c r="E97" i="3"/>
  <c r="C97" i="3"/>
  <c r="E94" i="3" l="1"/>
  <c r="D94" i="3"/>
  <c r="C94" i="3"/>
  <c r="D156" i="3" l="1"/>
  <c r="E156" i="3"/>
  <c r="C156" i="3"/>
  <c r="L393" i="2"/>
  <c r="D84" i="3" l="1"/>
  <c r="E84" i="3"/>
  <c r="C84" i="3"/>
  <c r="D150" i="3" l="1"/>
  <c r="E150" i="3"/>
  <c r="C150" i="3"/>
  <c r="L377" i="2"/>
  <c r="L373" i="2"/>
  <c r="L370" i="2"/>
  <c r="D146" i="3" l="1"/>
  <c r="E146" i="3"/>
  <c r="C146" i="3"/>
  <c r="D139" i="3"/>
  <c r="E139" i="3"/>
  <c r="C139" i="3"/>
  <c r="M356" i="2"/>
  <c r="D78" i="3" l="1"/>
  <c r="E78" i="3"/>
  <c r="C78" i="3"/>
  <c r="E51" i="3" l="1"/>
  <c r="C66" i="3"/>
  <c r="C51" i="3" s="1"/>
  <c r="L169" i="2"/>
  <c r="L168" i="2"/>
  <c r="D133" i="3" l="1"/>
  <c r="E133" i="3"/>
  <c r="C133" i="3"/>
  <c r="L335" i="2"/>
  <c r="E28" i="3" l="1"/>
  <c r="E20" i="3" s="1"/>
  <c r="D28" i="3"/>
  <c r="D20" i="3" s="1"/>
  <c r="C20" i="3"/>
  <c r="M88" i="2"/>
  <c r="L88" i="2"/>
  <c r="K88" i="2"/>
  <c r="M74" i="2"/>
  <c r="L74" i="2"/>
  <c r="L73" i="2" s="1"/>
  <c r="K74" i="2"/>
  <c r="K73" i="2" s="1"/>
  <c r="L63" i="2"/>
  <c r="K63" i="2"/>
  <c r="D10" i="3" l="1"/>
  <c r="E10" i="3"/>
  <c r="C10" i="3"/>
  <c r="D7" i="3"/>
  <c r="E7" i="3"/>
  <c r="E192" i="3" s="1"/>
  <c r="C7" i="3"/>
</calcChain>
</file>

<file path=xl/sharedStrings.xml><?xml version="1.0" encoding="utf-8"?>
<sst xmlns="http://schemas.openxmlformats.org/spreadsheetml/2006/main" count="2577" uniqueCount="1049">
  <si>
    <t>Nguyên giá</t>
  </si>
  <si>
    <t>TT</t>
  </si>
  <si>
    <t>Tên đơn vị</t>
  </si>
  <si>
    <t>Nhóm xe</t>
  </si>
  <si>
    <t>Biển kiểm soát</t>
  </si>
  <si>
    <t>Nhãn hiệu</t>
  </si>
  <si>
    <t>Số loại</t>
  </si>
  <si>
    <t>Số cầu xe</t>
  </si>
  <si>
    <t>Giá trị còn lại</t>
  </si>
  <si>
    <t>Dùng chung</t>
  </si>
  <si>
    <t>Số chỗ ngồi</t>
  </si>
  <si>
    <t>Toyota</t>
  </si>
  <si>
    <t>Hyundai</t>
  </si>
  <si>
    <t>Loại xe</t>
  </si>
  <si>
    <t>bán tải</t>
  </si>
  <si>
    <t>Corolla Altis</t>
  </si>
  <si>
    <t>ôtô con</t>
  </si>
  <si>
    <t>ô tô con</t>
  </si>
  <si>
    <t>Chuyên dùng</t>
  </si>
  <si>
    <t>Năm sản xuất /Năm sử dụng</t>
  </si>
  <si>
    <t>Ghi chú</t>
  </si>
  <si>
    <t xml:space="preserve"> </t>
  </si>
  <si>
    <t>(1)</t>
  </si>
  <si>
    <t>(2)</t>
  </si>
  <si>
    <t>(3)</t>
  </si>
  <si>
    <t>(4)</t>
  </si>
  <si>
    <t>(5)</t>
  </si>
  <si>
    <t>(6)</t>
  </si>
  <si>
    <t>(7)</t>
  </si>
  <si>
    <t>(8)</t>
  </si>
  <si>
    <t>(9)</t>
  </si>
  <si>
    <t>(10)</t>
  </si>
  <si>
    <t>(11)</t>
  </si>
  <si>
    <t>(12)</t>
  </si>
  <si>
    <t>(13)</t>
  </si>
  <si>
    <t>Người cung cấp thông tin:</t>
  </si>
  <si>
    <t>- Họ và tên:</t>
  </si>
  <si>
    <t>- Số điện thoại di động:</t>
  </si>
  <si>
    <t>THỦ TRƯỞNG ĐƠN VỊ</t>
  </si>
  <si>
    <t>(Ký tên và đóng dấu)</t>
  </si>
  <si>
    <t>STT</t>
  </si>
  <si>
    <t>Số lái xe hiện có</t>
  </si>
  <si>
    <t>Tổng số biên chế</t>
  </si>
  <si>
    <t>Ghi Chú</t>
  </si>
  <si>
    <t>Tổng số xã/phường/thị trấn</t>
  </si>
  <si>
    <t>Tổng số lãnh đạo có hệ số phụ cấp chức vụ từ 0,7 trở lên</t>
  </si>
  <si>
    <t>Tổng cộng</t>
  </si>
  <si>
    <r>
      <rPr>
        <b/>
        <sz val="11"/>
        <color theme="1"/>
        <rFont val="Times New Roman"/>
        <family val="1"/>
      </rPr>
      <t>Lưu ý:</t>
    </r>
    <r>
      <rPr>
        <sz val="11"/>
        <color theme="1"/>
        <rFont val="Times New Roman"/>
        <family val="1"/>
      </rPr>
      <t xml:space="preserve"> Số biên chế là số lượng biên chế hoặc số người làm việc theo đề án vị trí việc làm được cơ quan, người có thẩm quyền phê duyệt và số lượng người làm việc của cơ quan, tổ chức, đơn vị ký hợp đồng lao động không xác định thời hạn (bao gồm cả các cơ quan, đơn vị thuộc, trực thuộc - nếu có) được cơ quan, người có thẩm quyền quyết định theo quy định của pháp luật tại thời điểm báo cáo.</t>
    </r>
  </si>
  <si>
    <t>Số km đã sử dụng</t>
  </si>
  <si>
    <t>(14)</t>
  </si>
  <si>
    <t>Lưu ý: Các thông tin từ cột từ (5)-(10) phải cung cấp chính xác tuyệt đối theo đăng ký xe ô tô.</t>
  </si>
  <si>
    <t>Tổng số diện tích tự nhiêu của huyện (km2)</t>
  </si>
  <si>
    <t>TỔNG HỢP SỐ ĐƠN VỊ HÀNH CHÍNH VÀ DIỆN TÍCH TỰ NHIÊN</t>
  </si>
  <si>
    <t xml:space="preserve">Tổng số xã </t>
  </si>
  <si>
    <t>Biểu số 01</t>
  </si>
  <si>
    <t>Biểu số 02</t>
  </si>
  <si>
    <t>Biểu số 03</t>
  </si>
  <si>
    <t>Biểu số 04</t>
  </si>
  <si>
    <t>TỔNG HỢP SỐ BIÊN CHẾ, LÁI XE CỦA NGÀNH/ĐƠN VỊ/UBND CẤP HUYỆN</t>
  </si>
  <si>
    <t>L200</t>
  </si>
  <si>
    <t>Ban Dân tộc</t>
  </si>
  <si>
    <t>98A-6589</t>
  </si>
  <si>
    <t>98A-00762</t>
  </si>
  <si>
    <t>Foutuner</t>
  </si>
  <si>
    <t>98A-000.88</t>
  </si>
  <si>
    <t>Fortuner</t>
  </si>
  <si>
    <t>H-1</t>
  </si>
  <si>
    <t>98A-2358</t>
  </si>
  <si>
    <t>Ford</t>
  </si>
  <si>
    <t xml:space="preserve">Focus </t>
  </si>
  <si>
    <t>98A-8558</t>
  </si>
  <si>
    <t>98A-001.08</t>
  </si>
  <si>
    <t>98A-008.58</t>
  </si>
  <si>
    <t>Sở Nội vụ</t>
  </si>
  <si>
    <t>Trung tâm Lưu trữ lịch sử</t>
  </si>
  <si>
    <t>98A-00468</t>
  </si>
  <si>
    <t>2</t>
  </si>
  <si>
    <t>5</t>
  </si>
  <si>
    <t>2012/2012</t>
  </si>
  <si>
    <t xml:space="preserve">ô tô con </t>
  </si>
  <si>
    <t>98A-6789</t>
  </si>
  <si>
    <t>Mitshubishi</t>
  </si>
  <si>
    <t>Zinger</t>
  </si>
  <si>
    <t>7</t>
  </si>
  <si>
    <t>2009/2009</t>
  </si>
  <si>
    <t>0</t>
  </si>
  <si>
    <t xml:space="preserve">Thanh tra Giao thông vận tải </t>
  </si>
  <si>
    <t>chuyên dùng</t>
  </si>
  <si>
    <t>98A-002.22</t>
  </si>
  <si>
    <t>Hilux</t>
  </si>
  <si>
    <t>2013/2013</t>
  </si>
  <si>
    <t>98A-003.33</t>
  </si>
  <si>
    <t>98A-007.29</t>
  </si>
  <si>
    <t>2014/2020</t>
  </si>
  <si>
    <t>98A-009.27</t>
  </si>
  <si>
    <t>2021/2021</t>
  </si>
  <si>
    <t>98A-010.17</t>
  </si>
  <si>
    <t>Mitsubishi</t>
  </si>
  <si>
    <t>Triton</t>
  </si>
  <si>
    <t>2018/2022</t>
  </si>
  <si>
    <t>ô tô chở thiết bị cân xe</t>
  </si>
  <si>
    <t>98A-007.35</t>
  </si>
  <si>
    <t>County HM</t>
  </si>
  <si>
    <t>K29K/TCLD</t>
  </si>
  <si>
    <t>2013/2014</t>
  </si>
  <si>
    <t>Văn phòng Ban An toàn giao thông</t>
  </si>
  <si>
    <t xml:space="preserve">98A - 088,33 </t>
  </si>
  <si>
    <t>Ranger XLS</t>
  </si>
  <si>
    <t>2016/2016</t>
  </si>
  <si>
    <t>98A - 009,63</t>
  </si>
  <si>
    <t>2017/2017</t>
  </si>
  <si>
    <t>Sở Giao thông vận tải</t>
  </si>
  <si>
    <t>VP Sở</t>
  </si>
  <si>
    <t xml:space="preserve">Văn phòng Sở Giao thông vận tải </t>
  </si>
  <si>
    <t>Trung tâm kiểm định KTPT TBGT</t>
  </si>
  <si>
    <t>Trường Trung cấp nghề GTVT</t>
  </si>
  <si>
    <t xml:space="preserve">Bến xe khách Bắc Giang </t>
  </si>
  <si>
    <t xml:space="preserve">Ban Quản lý bảo trì đường bộ </t>
  </si>
  <si>
    <t>Sở GTVT</t>
  </si>
  <si>
    <t>98A-005.66</t>
  </si>
  <si>
    <t xml:space="preserve">Toyota </t>
  </si>
  <si>
    <t>Altis</t>
  </si>
  <si>
    <t>98A-3899</t>
  </si>
  <si>
    <t>Land Cruier</t>
  </si>
  <si>
    <t>Xe nhận từ Tỉnh ủy</t>
  </si>
  <si>
    <t>Truyền hình Lưu động</t>
  </si>
  <si>
    <t>98A-009.70</t>
  </si>
  <si>
    <t>Chưa có biển kiểm soát</t>
  </si>
  <si>
    <t xml:space="preserve">Mitsubishi </t>
  </si>
  <si>
    <t>Pajero Sport</t>
  </si>
  <si>
    <t xml:space="preserve">Xe nhận từ Đài THVN </t>
  </si>
  <si>
    <t>Đài truyền hình tỉnh</t>
  </si>
  <si>
    <t>Ban QLDA ĐTXD các công trình GTNN tỉnh</t>
  </si>
  <si>
    <t>98A-010.64</t>
  </si>
  <si>
    <t>98A-007.54</t>
  </si>
  <si>
    <t>Hino</t>
  </si>
  <si>
    <t>Santafe</t>
  </si>
  <si>
    <t>Bán tải</t>
  </si>
  <si>
    <t>98A-4688</t>
  </si>
  <si>
    <t>98A-002.86</t>
  </si>
  <si>
    <t>Văn phòng Sở NN&amp;PTNT</t>
  </si>
  <si>
    <t xml:space="preserve"> -</t>
  </si>
  <si>
    <t>Ô tô con</t>
  </si>
  <si>
    <t>98A-000.68</t>
  </si>
  <si>
    <t>98A-009.38</t>
  </si>
  <si>
    <t>98A-006.73</t>
  </si>
  <si>
    <t>Chi cục Phát triển nông thôn</t>
  </si>
  <si>
    <t>98A -3889</t>
  </si>
  <si>
    <t>Chi cục Trồng trọt và BVTV</t>
  </si>
  <si>
    <t>Ô tô tải (Pickup cabin kép)</t>
  </si>
  <si>
    <t>98A-009.75</t>
  </si>
  <si>
    <t>Chi cục Thuỷ sản</t>
  </si>
  <si>
    <t>98A-009.90</t>
  </si>
  <si>
    <t>Chi cục Thuỷ Lợi</t>
  </si>
  <si>
    <t>98A-009.85</t>
  </si>
  <si>
    <t>Chi cục Chăn nuôi và Thú y</t>
  </si>
  <si>
    <t>Ô tô tải (Pickup cabin kép có thùng hộp)</t>
  </si>
  <si>
    <t>98A-007.53</t>
  </si>
  <si>
    <t>Chi cục Quản lý chất lượng NLS&amp;TS</t>
  </si>
  <si>
    <t>98A-007.90</t>
  </si>
  <si>
    <t>Chi cục Kiểm lâm</t>
  </si>
  <si>
    <t>Văn phòng Chi cục Kiểm lâm</t>
  </si>
  <si>
    <t xml:space="preserve">Văn phòng Chi cục </t>
  </si>
  <si>
    <t>98A-007.50</t>
  </si>
  <si>
    <t>BT-50 UL7DLAG</t>
  </si>
  <si>
    <t>Đội kiểm lâm cơ động</t>
  </si>
  <si>
    <t>98A-006.67</t>
  </si>
  <si>
    <t>Ô tô khách</t>
  </si>
  <si>
    <t>98A-1539</t>
  </si>
  <si>
    <t>Hạt kiểm lâm Lạng Giang - TPBG</t>
  </si>
  <si>
    <t>98A-0409</t>
  </si>
  <si>
    <t>Đang đề nghị thanh lý tại CV số 162/SNN-KHTC ngày 17/01/2024 của Sở NN&amp;PTNT</t>
  </si>
  <si>
    <t>Hạt kiểm lâm Tân Việt Hoà</t>
  </si>
  <si>
    <t>98A-013.88</t>
  </si>
  <si>
    <t>Hạt kiểm lâm Yên Dũng</t>
  </si>
  <si>
    <t>98A-1888</t>
  </si>
  <si>
    <t>Hạt kiểm lâm Yên Thế</t>
  </si>
  <si>
    <t>98A-0272</t>
  </si>
  <si>
    <t>Hạt kiểm lâm Sơn Động</t>
  </si>
  <si>
    <t>Ô tô tải (Pickup cabin kép có nắp thùng hàng)</t>
  </si>
  <si>
    <t>98A-007.41</t>
  </si>
  <si>
    <t>BT50 UL7DLAG</t>
  </si>
  <si>
    <t>Hạt kiểm lâm Lục Ngạn</t>
  </si>
  <si>
    <t>98A-007.16</t>
  </si>
  <si>
    <t>BT50UL7DLAG</t>
  </si>
  <si>
    <t>Hạt kiểm lâm Lục Nam</t>
  </si>
  <si>
    <t>98A-007.05</t>
  </si>
  <si>
    <t>Trung tâm Nước sạch và VSMTNT</t>
  </si>
  <si>
    <t>Bán tải cabin kép</t>
  </si>
  <si>
    <t>98K-9939</t>
  </si>
  <si>
    <t>DMAXTFR85HMTLS</t>
  </si>
  <si>
    <t>Trung tâm Điều tra Quy hoạch NLN</t>
  </si>
  <si>
    <t>98A-5499</t>
  </si>
  <si>
    <t>Trung tâm Giống cây trồng</t>
  </si>
  <si>
    <t>98H-2632</t>
  </si>
  <si>
    <t>BQL RPH Sơn Động</t>
  </si>
  <si>
    <t xml:space="preserve"> Ô tô tải (Pickup cabin kép)</t>
  </si>
  <si>
    <t>98A-0748</t>
  </si>
  <si>
    <t>98A-0937</t>
  </si>
  <si>
    <t>BQL RPH Cấm Sơn</t>
  </si>
  <si>
    <t>98A-0256</t>
  </si>
  <si>
    <t>BQL Bảo tồn Tây Yên Tử</t>
  </si>
  <si>
    <t>Pickup cabin kép</t>
  </si>
  <si>
    <t>98A-009.72</t>
  </si>
  <si>
    <t>Trung tâm Khuyến Nông</t>
  </si>
  <si>
    <t>Đơn vị không có xe ô tô để quản lý, sử dụng</t>
  </si>
  <si>
    <t>Trung tâm Giống thuỷ sản cấp 1</t>
  </si>
  <si>
    <t>Sở NN và PTNT</t>
  </si>
  <si>
    <t>-</t>
  </si>
  <si>
    <t xml:space="preserve">Đang đề nghị thanh lý tại CV số 162/SNN-KHTC ngày 17/01/2024 </t>
  </si>
  <si>
    <t>Văn phòng Sở</t>
  </si>
  <si>
    <t>Trung tâm Nước sạch</t>
  </si>
  <si>
    <t>Đơn vị tự đảm bảo chi TX</t>
  </si>
  <si>
    <t>Ban QLDA ĐTXD công trình dân dụng và CN tỉnh</t>
  </si>
  <si>
    <t>98A-000.69</t>
  </si>
  <si>
    <t>98M-000.84</t>
  </si>
  <si>
    <t>98H-1539</t>
  </si>
  <si>
    <t>Chevorlet</t>
  </si>
  <si>
    <t>Orlando</t>
  </si>
  <si>
    <t>Văn phòng UBND tỉnh</t>
  </si>
  <si>
    <t>Xe phục vụ 
công tác chức danh</t>
  </si>
  <si>
    <t>80A-366.86</t>
  </si>
  <si>
    <t>Camry</t>
  </si>
  <si>
    <t>Xe phục vụ 
chung</t>
  </si>
  <si>
    <t>98A-009.99</t>
  </si>
  <si>
    <t>98A-158.68</t>
  </si>
  <si>
    <t>98A-008.84</t>
  </si>
  <si>
    <t>274..274</t>
  </si>
  <si>
    <t>98A-000.89</t>
  </si>
  <si>
    <t>Xe chuyên 
dụng</t>
  </si>
  <si>
    <t>98A-009.07</t>
  </si>
  <si>
    <t>98A-009.01</t>
  </si>
  <si>
    <t>ô tô 16 chỗ</t>
  </si>
  <si>
    <t>98A-005.86</t>
  </si>
  <si>
    <t>Hiace</t>
  </si>
  <si>
    <t>98A-156.89</t>
  </si>
  <si>
    <t>Prado</t>
  </si>
  <si>
    <t>KHỐI HUYỆN, THÀNH PHỐ</t>
  </si>
  <si>
    <t>Văn phòng Huyện ủy</t>
  </si>
  <si>
    <t>98A - 006.69</t>
  </si>
  <si>
    <t xml:space="preserve"> Atis</t>
  </si>
  <si>
    <t>98A - 011.99</t>
  </si>
  <si>
    <t>Văn phòng HĐND&amp;UBND huyện Tân Yên</t>
  </si>
  <si>
    <t>98A - 2188</t>
  </si>
  <si>
    <t>Hon đa</t>
  </si>
  <si>
    <t>Civic</t>
  </si>
  <si>
    <t>98A - 007.66</t>
  </si>
  <si>
    <t>98A-011.098</t>
  </si>
  <si>
    <t>Trung tâm PTQĐ&amp;QLTTGT,XD,MT</t>
  </si>
  <si>
    <t>Xe tải</t>
  </si>
  <si>
    <t>98A-001.40</t>
  </si>
  <si>
    <t>Kia</t>
  </si>
  <si>
    <t>K270011</t>
  </si>
  <si>
    <t>TT Nhã Nam</t>
  </si>
  <si>
    <t>98A-006.86</t>
  </si>
  <si>
    <t xml:space="preserve">Thaco </t>
  </si>
  <si>
    <t>INOU324L-NKMRHD3</t>
  </si>
  <si>
    <t>UBND Xã Ngọc Vân</t>
  </si>
  <si>
    <t>98A-008.59</t>
  </si>
  <si>
    <t>Chiến Thắng</t>
  </si>
  <si>
    <t>CT1.2TĐ1</t>
  </si>
  <si>
    <t>88.846.402 đ</t>
  </si>
  <si>
    <t>Xe chưa đăng ký</t>
  </si>
  <si>
    <t>II</t>
  </si>
  <si>
    <t>Huyện Tân Yên</t>
  </si>
  <si>
    <t>UBND TT Nhã Nam</t>
  </si>
  <si>
    <t>UBND xã Ngọc Vân</t>
  </si>
  <si>
    <t>22 đơn vị hành chính trong đó 2 thị trấn, 20 xã</t>
  </si>
  <si>
    <t>Sở Ngoại vụ</t>
  </si>
  <si>
    <t>98A-001.68</t>
  </si>
  <si>
    <t>98A-009.42</t>
  </si>
  <si>
    <t>Seltos</t>
  </si>
  <si>
    <t>98A-008.09</t>
  </si>
  <si>
    <t>Trường Chính trị tỉnh</t>
  </si>
  <si>
    <t>98A-5588</t>
  </si>
  <si>
    <t>98M-000.28</t>
  </si>
  <si>
    <t>98A-4788</t>
  </si>
  <si>
    <t>ôtô 12 chỗ</t>
  </si>
  <si>
    <t>Văn phòng Sở Y tế</t>
  </si>
  <si>
    <t>98A-006.85</t>
  </si>
  <si>
    <t>98A-001.16</t>
  </si>
  <si>
    <t>Fotener</t>
  </si>
  <si>
    <t>98A-0229</t>
  </si>
  <si>
    <t>Bệnh viện đa khoa tỉnh</t>
  </si>
  <si>
    <t>98A-8888</t>
  </si>
  <si>
    <t>cứu thương</t>
  </si>
  <si>
    <t>98A-1179</t>
  </si>
  <si>
    <t>L300</t>
  </si>
  <si>
    <t>chờ thanh lý</t>
  </si>
  <si>
    <t>98A-00359</t>
  </si>
  <si>
    <t>98A-01011</t>
  </si>
  <si>
    <t>Huyndai</t>
  </si>
  <si>
    <t>98M-00092</t>
  </si>
  <si>
    <t>98A-00697</t>
  </si>
  <si>
    <t>98A-00744</t>
  </si>
  <si>
    <t>98A-00692</t>
  </si>
  <si>
    <t>98A-01025</t>
  </si>
  <si>
    <t>FORMULA 1 PLUS</t>
  </si>
  <si>
    <t>98A-01052</t>
  </si>
  <si>
    <t>DAILY M2-33NE5/A</t>
  </si>
  <si>
    <t>Bệnh viện Tâm Thần</t>
  </si>
  <si>
    <t>98-008.34</t>
  </si>
  <si>
    <t>1,260,000,000</t>
  </si>
  <si>
    <t>503,622,000</t>
  </si>
  <si>
    <t xml:space="preserve">Bệnh viện Phục hồi chức năng </t>
  </si>
  <si>
    <t>98A-007.20</t>
  </si>
  <si>
    <t>Bệnh viện Sản - Nhi
Bắc Giang</t>
  </si>
  <si>
    <t>98A-2222</t>
  </si>
  <si>
    <t>98M - 000.72</t>
  </si>
  <si>
    <t>2012/2013</t>
  </si>
  <si>
    <t>98A - 00872</t>
  </si>
  <si>
    <t>2015/2016</t>
  </si>
  <si>
    <t>98A - 010.31</t>
  </si>
  <si>
    <t>Sprinter</t>
  </si>
  <si>
    <t>2019/2022</t>
  </si>
  <si>
    <t>98A-007.22</t>
  </si>
  <si>
    <t>Nissan</t>
  </si>
  <si>
    <t>Uruan</t>
  </si>
  <si>
    <t>2001/2002</t>
  </si>
  <si>
    <t>Chờ thanh lý</t>
  </si>
  <si>
    <t>98A-0629</t>
  </si>
  <si>
    <t>2002/2003</t>
  </si>
  <si>
    <t>Cứu thương</t>
  </si>
  <si>
    <t>98A-008.35</t>
  </si>
  <si>
    <t>98A-007.59</t>
  </si>
  <si>
    <t>Bệnh viện Y học cổ truyền</t>
  </si>
  <si>
    <t>98A-00710</t>
  </si>
  <si>
    <t>Starex</t>
  </si>
  <si>
    <t>Bệnh viện Nội tiết tỉnh Bắc Giang</t>
  </si>
  <si>
    <t>98A-008.28</t>
  </si>
  <si>
    <t>Grand Starex</t>
  </si>
  <si>
    <t>Bệnh viện Phổi</t>
  </si>
  <si>
    <t>98A-2546</t>
  </si>
  <si>
    <t>480.702.000</t>
  </si>
  <si>
    <t>98A-009.10</t>
  </si>
  <si>
    <t>1.258.866.000</t>
  </si>
  <si>
    <t>587.135.103</t>
  </si>
  <si>
    <t>ô tô tải</t>
  </si>
  <si>
    <t>98A-007.65</t>
  </si>
  <si>
    <t>232.000.000</t>
  </si>
  <si>
    <t>108.204.800</t>
  </si>
  <si>
    <t>ô tô y tế lưu động</t>
  </si>
  <si>
    <t>98A-009.82</t>
  </si>
  <si>
    <t>New Mighty 1110S-VTL/YTLD</t>
  </si>
  <si>
    <t>2.550.000.000</t>
  </si>
  <si>
    <t>1.869.660.000</t>
  </si>
  <si>
    <t>Trung tâm Kiểm soát bệnh tật</t>
  </si>
  <si>
    <t>Ôtô 8 chỗ</t>
  </si>
  <si>
    <t>98A-00734</t>
  </si>
  <si>
    <t>LANDCRUISERPRADOGX</t>
  </si>
  <si>
    <t>2008-2009</t>
  </si>
  <si>
    <t>98A-009.12</t>
  </si>
  <si>
    <t>2009-2010</t>
  </si>
  <si>
    <t>98A-007.72</t>
  </si>
  <si>
    <t>XL-PICKUP</t>
  </si>
  <si>
    <t>2007-2008</t>
  </si>
  <si>
    <t>Tải nhỏ</t>
  </si>
  <si>
    <t>98A-009.22</t>
  </si>
  <si>
    <t>SONGHUAJANG</t>
  </si>
  <si>
    <t>2010-2010</t>
  </si>
  <si>
    <t>Tải 6,5</t>
  </si>
  <si>
    <t>98A-010.62</t>
  </si>
  <si>
    <t>FUSOCANTER6.5-TVI</t>
  </si>
  <si>
    <t>2020-2023</t>
  </si>
  <si>
    <t>98A-008.04</t>
  </si>
  <si>
    <t>98A-007.36</t>
  </si>
  <si>
    <t>98M-000.96</t>
  </si>
  <si>
    <t>98A- 008.46</t>
  </si>
  <si>
    <t>TOWNER9</t>
  </si>
  <si>
    <t>Trung tâm Y tế huyện Yên Thế</t>
  </si>
  <si>
    <t>98A-010.27</t>
  </si>
  <si>
    <t>98A-010.09</t>
  </si>
  <si>
    <t>98A-007.18</t>
  </si>
  <si>
    <t>98M-000.98</t>
  </si>
  <si>
    <t>98A-0221</t>
  </si>
  <si>
    <t>Mitsubihi</t>
  </si>
  <si>
    <t>98A-007.71</t>
  </si>
  <si>
    <t>H1</t>
  </si>
  <si>
    <t>98A-010.20</t>
  </si>
  <si>
    <t>TRANSIT JX6581T-ST4/CK327-CT-G</t>
  </si>
  <si>
    <t>khách nhỏ</t>
  </si>
  <si>
    <t>31A-4244</t>
  </si>
  <si>
    <t>xe  hỏng không 
sử dụng được nữa</t>
  </si>
  <si>
    <t>Trung tâm Y tế huyện Hiệp Hòa</t>
  </si>
  <si>
    <t>98A-011.40</t>
  </si>
  <si>
    <t>98A-010.19</t>
  </si>
  <si>
    <t>98A-00721</t>
  </si>
  <si>
    <t>98A-2737</t>
  </si>
  <si>
    <t>Hết niên hạn SD , hỏng đã trình thanh lý</t>
  </si>
  <si>
    <t>98A -2089</t>
  </si>
  <si>
    <t>Trung tâm Y tế huyện Lục Ngạn</t>
  </si>
  <si>
    <t>98M - 001.34</t>
  </si>
  <si>
    <t>98A - 008.08</t>
  </si>
  <si>
    <t>98A-010.06</t>
  </si>
  <si>
    <t>98A -011.30</t>
  </si>
  <si>
    <t xml:space="preserve">Trung tâm Y tế thành phố Bắc Giang </t>
  </si>
  <si>
    <t>98A-010.60</t>
  </si>
  <si>
    <t>100.000.000</t>
  </si>
  <si>
    <t>Trung tâm Y tế huyện Lục Nam</t>
  </si>
  <si>
    <t>98A-009.32</t>
  </si>
  <si>
    <t>2014/2015</t>
  </si>
  <si>
    <t>Xe xăng</t>
  </si>
  <si>
    <t>98A-011.60</t>
  </si>
  <si>
    <t>2022/2023</t>
  </si>
  <si>
    <t>98A-010.29</t>
  </si>
  <si>
    <t>2021/2022</t>
  </si>
  <si>
    <t>Xe dầu</t>
  </si>
  <si>
    <t>98A-00089</t>
  </si>
  <si>
    <t>Fotuner</t>
  </si>
  <si>
    <t>98M-00093</t>
  </si>
  <si>
    <t>Pajero</t>
  </si>
  <si>
    <t>98A-01005</t>
  </si>
  <si>
    <t>Grand</t>
  </si>
  <si>
    <t>98A-01150</t>
  </si>
  <si>
    <t>Transit</t>
  </si>
  <si>
    <t>Trung tâm Y tế huyện Yên Dũng</t>
  </si>
  <si>
    <t>98A-01111</t>
  </si>
  <si>
    <t xml:space="preserve">Ford </t>
  </si>
  <si>
    <t>98A-00732</t>
  </si>
  <si>
    <t>Hyudai</t>
  </si>
  <si>
    <t>H-I</t>
  </si>
  <si>
    <t>98M-00080</t>
  </si>
  <si>
    <t>Fortuner Sr5</t>
  </si>
  <si>
    <t>98K-5131</t>
  </si>
  <si>
    <t>Ranger2aw</t>
  </si>
  <si>
    <t>Sở Y tế</t>
  </si>
  <si>
    <t xml:space="preserve"> Zace GL</t>
  </si>
  <si>
    <t>Mercedes</t>
  </si>
  <si>
    <t>Iveco</t>
  </si>
  <si>
    <t>Grand starex CVX</t>
  </si>
  <si>
    <t>4 chỗ ngồi, 1 chỗ nằm</t>
  </si>
  <si>
    <t>6 chỗ ngồi, 1 chỗ nằm</t>
  </si>
  <si>
    <t>Thaco</t>
  </si>
  <si>
    <t>Towner</t>
  </si>
  <si>
    <t>Gaz</t>
  </si>
  <si>
    <t>GAZELLE</t>
  </si>
  <si>
    <t xml:space="preserve">Ô tô tải </t>
  </si>
  <si>
    <t>1</t>
  </si>
  <si>
    <t>4</t>
  </si>
  <si>
    <t>Bệnh viện Tâm thần</t>
  </si>
  <si>
    <t xml:space="preserve">Bệnh viện phục hồi chức năng </t>
  </si>
  <si>
    <t>Bệnh viện Sản - Nhi Bắc Giang</t>
  </si>
  <si>
    <t>Bệnh viện Ung bướu</t>
  </si>
  <si>
    <t xml:space="preserve">Trung tâm Y tế huyện Tân Yên </t>
  </si>
  <si>
    <t>Trung tâm y tế thị xã Việt Yên</t>
  </si>
  <si>
    <t>Trung tâm Y tế Lạng Giang</t>
  </si>
  <si>
    <t>Trung tâm y tế huyện Sơn Động</t>
  </si>
  <si>
    <t>Chi cục ATVS thực phẩm</t>
  </si>
  <si>
    <t>98A-005.88</t>
  </si>
  <si>
    <t xml:space="preserve">Corolla </t>
  </si>
  <si>
    <t>98A-009.28</t>
  </si>
  <si>
    <t>Sở Thông tin và Truyền thông</t>
  </si>
  <si>
    <t>Sở Tài chính</t>
  </si>
  <si>
    <t>98A-002.68</t>
  </si>
  <si>
    <t>98A-6969</t>
  </si>
  <si>
    <t>Xe khách</t>
  </si>
  <si>
    <t>98A-007.23</t>
  </si>
  <si>
    <t xml:space="preserve">Ôtô con </t>
  </si>
  <si>
    <t xml:space="preserve"> 98A-0089</t>
  </si>
  <si>
    <t>Camry 2.4</t>
  </si>
  <si>
    <t>98A-003.88</t>
  </si>
  <si>
    <t>Innova</t>
  </si>
  <si>
    <t>98A - 5168</t>
  </si>
  <si>
    <t xml:space="preserve">ôtô con </t>
  </si>
  <si>
    <t>98A - 0295</t>
  </si>
  <si>
    <t>Corola</t>
  </si>
  <si>
    <t>Chờ Thanh lý</t>
  </si>
  <si>
    <t>Sở Công Thương</t>
  </si>
  <si>
    <t>Trung tâm Khuyến công và Xúc tiến thương mại</t>
  </si>
  <si>
    <t>Văn phòng Sở Tài nguyên</t>
  </si>
  <si>
    <t>98A-006.66</t>
  </si>
  <si>
    <t>98A-8688</t>
  </si>
  <si>
    <t>Văn phòng Đăng ký đất đai</t>
  </si>
  <si>
    <t xml:space="preserve"> 98A - 0388</t>
  </si>
  <si>
    <t>Chi cục BVMT</t>
  </si>
  <si>
    <t>98A-006.87</t>
  </si>
  <si>
    <t>Ranger</t>
  </si>
  <si>
    <t>TT Lưu trữ và PTQĐ</t>
  </si>
  <si>
    <t>98A - 0324</t>
  </si>
  <si>
    <t>Land cruiser</t>
  </si>
  <si>
    <t>Trung tâm kỹ thuật TNMT</t>
  </si>
  <si>
    <t>98A-1288</t>
  </si>
  <si>
    <t>Daewoo</t>
  </si>
  <si>
    <t>Lanos</t>
  </si>
  <si>
    <t xml:space="preserve">Văn phòng Sở </t>
  </si>
  <si>
    <t>Văn phòng Đăng ký đât đai</t>
  </si>
  <si>
    <t>Chi Cục BVMT</t>
  </si>
  <si>
    <t>Trung tâm Lưu trữ và PTQĐ</t>
  </si>
  <si>
    <t>Sở TN và MT</t>
  </si>
  <si>
    <t>Văn phòng Huyện ủy</t>
  </si>
  <si>
    <t>98A-005.68</t>
  </si>
  <si>
    <t>Corolla</t>
  </si>
  <si>
    <t>98A-008.19</t>
  </si>
  <si>
    <t>2020/2020</t>
  </si>
  <si>
    <t>98A-009.59</t>
  </si>
  <si>
    <t>98A-008.20</t>
  </si>
  <si>
    <t>98A-1718</t>
  </si>
  <si>
    <t>2004/2004</t>
  </si>
  <si>
    <t>Đề xuất thanh lý</t>
  </si>
  <si>
    <t>98A-010.23</t>
  </si>
  <si>
    <t>Dongfeng</t>
  </si>
  <si>
    <t>CSC5165GSSE5</t>
  </si>
  <si>
    <t xml:space="preserve">Ô tô bán tải  </t>
  </si>
  <si>
    <t>98H-4069</t>
  </si>
  <si>
    <t>2009/2010</t>
  </si>
  <si>
    <t>98A-007.43</t>
  </si>
  <si>
    <t>Frontier125-CS/TL</t>
  </si>
  <si>
    <t>2012/2014</t>
  </si>
  <si>
    <t>98A-0818</t>
  </si>
  <si>
    <t>Ranger-UV7C-SKLD</t>
  </si>
  <si>
    <t>2008/2008</t>
  </si>
  <si>
    <t>UBND xã An Thượng</t>
  </si>
  <si>
    <t>98A-008.07</t>
  </si>
  <si>
    <t>CT1.2TD1</t>
  </si>
  <si>
    <t>Huyện Yên Thế</t>
  </si>
  <si>
    <t>Ban QLDA đầu tư xây dựng</t>
  </si>
  <si>
    <t>TT Phát triển quỹ đất và quản lý trật tự giao thông, XD, MT.</t>
  </si>
  <si>
    <t>Ô tô tải</t>
  </si>
  <si>
    <t>TT Văn hóa- Thông tin và TT</t>
  </si>
  <si>
    <t>Ô tô xi téc</t>
  </si>
  <si>
    <t>VP HĐND và UBND huyện</t>
  </si>
  <si>
    <t>Văn phòng HĐND &amp; UBND huyện</t>
  </si>
  <si>
    <t xml:space="preserve">Theo Đề án vị trí việc làm </t>
  </si>
  <si>
    <t>Ban QLDA đầu tư xây dựng huyện</t>
  </si>
  <si>
    <t>TT Phát triển quỹ đất và quản lý trật tự giao thông, xây dựng, môi trường huyện</t>
  </si>
  <si>
    <t>Trung tâm Văn hóa- Thông tin và TT</t>
  </si>
  <si>
    <t>Huyện Lạng Giang</t>
  </si>
  <si>
    <t>98A-009.33</t>
  </si>
  <si>
    <t>98A-8118</t>
  </si>
  <si>
    <t>98A-005.59</t>
  </si>
  <si>
    <t>98A-009.51</t>
  </si>
  <si>
    <t>98A-0639</t>
  </si>
  <si>
    <t>Zace</t>
  </si>
  <si>
    <t>8</t>
  </si>
  <si>
    <t>19 đơn vị hành chính trong đó 2 thị trấn, 17 xã</t>
  </si>
  <si>
    <t>21 đơn vị hành chính trong đó 2 thị trấn, 19 xã</t>
  </si>
  <si>
    <t>98A-007.64</t>
  </si>
  <si>
    <t>Mitsubishi Outlander 2.4 CVT Premium</t>
  </si>
  <si>
    <t>98A-007.52</t>
  </si>
  <si>
    <t>98A-005.58</t>
  </si>
  <si>
    <t>2011/2012</t>
  </si>
  <si>
    <t>98A-007.80</t>
  </si>
  <si>
    <t>98A-007.86</t>
  </si>
  <si>
    <t>Ford Ranger XLS AT</t>
  </si>
  <si>
    <t>98A-007.76</t>
  </si>
  <si>
    <t>98A-008.36</t>
  </si>
  <si>
    <t>K3000</t>
  </si>
  <si>
    <t>280.000.000</t>
  </si>
  <si>
    <t>130.0000.000</t>
  </si>
  <si>
    <t>Huyện Lục Nam</t>
  </si>
  <si>
    <t>Đội quản lý TTGT XD và MT</t>
  </si>
  <si>
    <t>Ban QLDA ĐT XD</t>
  </si>
  <si>
    <t>UBND TT Đồi Ngô</t>
  </si>
  <si>
    <t>VP Huyện ủy</t>
  </si>
  <si>
    <t xml:space="preserve">VP HĐND &amp; UBND </t>
  </si>
  <si>
    <t>Đội QLTTGTXDMT</t>
  </si>
  <si>
    <t>Ban QLXD huyện</t>
  </si>
  <si>
    <t>UBND Thị trấn Đồi Ngô</t>
  </si>
  <si>
    <t>Lái xe Kiêm nhiệm thuộc đội quản lý đô thị</t>
  </si>
  <si>
    <t>25 đơn vị hành chính trong đó 2 thị trấn, 23 xã</t>
  </si>
  <si>
    <t>Văn phòng Sở LĐ-TB&amp;XH</t>
  </si>
  <si>
    <t>98A-8868</t>
  </si>
  <si>
    <t>98A-008.81</t>
  </si>
  <si>
    <t>Trung tâm Điều dưỡng NCC</t>
  </si>
  <si>
    <t>Trên 16 chỗ ngồi</t>
  </si>
  <si>
    <t>98A-01073</t>
  </si>
  <si>
    <t>Iveco Daily</t>
  </si>
  <si>
    <t>98A-007.26</t>
  </si>
  <si>
    <t xml:space="preserve">Huyndai </t>
  </si>
  <si>
    <t>Santarex</t>
  </si>
  <si>
    <t>Cơ sở bảo trợ xã hội tổng hợp</t>
  </si>
  <si>
    <t>98A - 00925</t>
  </si>
  <si>
    <t>Misubishi</t>
  </si>
  <si>
    <t>Jolie</t>
  </si>
  <si>
    <t>Đang làm thủ tục mua 01 xe cứu thương theo định mức đã được phê duyệt</t>
  </si>
  <si>
    <t>Cơ sở Cai nghiện ma tuý</t>
  </si>
  <si>
    <t>98A - 4069</t>
  </si>
  <si>
    <t>Đang làm thủ tục mua xe cứu thương theo định mức đã được phê duyệt</t>
  </si>
  <si>
    <t>Cơ sở chăm sóc người tâm thần</t>
  </si>
  <si>
    <t>Chưa có định mức; Chưa có xe</t>
  </si>
  <si>
    <t>Trung tâm dịch vụ việc làm</t>
  </si>
  <si>
    <t>Định mức 01 xe chuyên dùng 16 chỗ; Chưa có xe</t>
  </si>
  <si>
    <t>Sở LĐ-TB&amp;XH</t>
  </si>
  <si>
    <t>Sở LĐ TB&amp;XH</t>
  </si>
  <si>
    <t>Liên minh HTX tỉnh</t>
  </si>
  <si>
    <t>98A-9999</t>
  </si>
  <si>
    <t>Escape</t>
  </si>
  <si>
    <t>Văn phòng Thị uỷ Việt Yên</t>
  </si>
  <si>
    <t>98A-00783</t>
  </si>
  <si>
    <t>98A-00188</t>
  </si>
  <si>
    <t xml:space="preserve">  98A-6768</t>
  </si>
  <si>
    <t>Honda</t>
  </si>
  <si>
    <t>Civic 1.8</t>
  </si>
  <si>
    <t>98A-007.88</t>
  </si>
  <si>
    <t>98A - 0668</t>
  </si>
  <si>
    <t>Xe chở rác đã cũ hỏng, không sử dụng được</t>
  </si>
  <si>
    <t>98M-00086</t>
  </si>
  <si>
    <t xml:space="preserve">Nisan </t>
  </si>
  <si>
    <t>98A-00076</t>
  </si>
  <si>
    <t>Kia-K2700</t>
  </si>
  <si>
    <t>UBND phường Nếnh</t>
  </si>
  <si>
    <t>98A-008.78</t>
  </si>
  <si>
    <t>2016/2021</t>
  </si>
  <si>
    <t>xe chở rác</t>
  </si>
  <si>
    <t>98A-010.39</t>
  </si>
  <si>
    <t>Tooner800a</t>
  </si>
  <si>
    <t>2022/2022</t>
  </si>
  <si>
    <t>UBND phường Tăng Tiến</t>
  </si>
  <si>
    <t>98A-010.34</t>
  </si>
  <si>
    <t>UBND phường Bích Động</t>
  </si>
  <si>
    <t>ôtô tải</t>
  </si>
  <si>
    <t>98A-010.37</t>
  </si>
  <si>
    <t>UBND Phường Quang Châu</t>
  </si>
  <si>
    <t>98A-010.35</t>
  </si>
  <si>
    <t>203.548.209</t>
  </si>
  <si>
    <t>UBND phường Hồng Thái</t>
  </si>
  <si>
    <t>98A-010.32</t>
  </si>
  <si>
    <t>UBND phường Vân Trung</t>
  </si>
  <si>
    <t>98A-010.33</t>
  </si>
  <si>
    <t>Thị xã Việt Yên</t>
  </si>
  <si>
    <t xml:space="preserve">Văn phòng HĐND và UBND </t>
  </si>
  <si>
    <t>Đội quản lý trật tự GT và XD</t>
  </si>
  <si>
    <t xml:space="preserve">Ban Quản lý dự án ĐTXD thị xã </t>
  </si>
  <si>
    <t>Văn phòng HĐND và UBND thị xã</t>
  </si>
  <si>
    <t>Liên hiệp các hội Khoa học và Kỹ thuật tỉnh Bắc Giang</t>
  </si>
  <si>
    <t>98A-002.98</t>
  </si>
  <si>
    <t>98A-6228</t>
  </si>
  <si>
    <t>98A-3969</t>
  </si>
  <si>
    <t>Mazda</t>
  </si>
  <si>
    <t>Mazda 6</t>
  </si>
  <si>
    <t>Đang thanh lý</t>
  </si>
  <si>
    <t>98A-010.74</t>
  </si>
  <si>
    <t>khách</t>
  </si>
  <si>
    <t>98A-6689</t>
  </si>
  <si>
    <t>Sở KH&amp;ĐT</t>
  </si>
  <si>
    <t xml:space="preserve"> Sở KH&amp;ĐT</t>
  </si>
  <si>
    <t>Sở Tư pháp</t>
  </si>
  <si>
    <t>98A-008.75</t>
  </si>
  <si>
    <t>98A-8588</t>
  </si>
  <si>
    <t>xe bán tải</t>
  </si>
  <si>
    <t>98A- 007.27</t>
  </si>
  <si>
    <t>Trung tâm trợ giúp pháp lý nhà nước</t>
  </si>
  <si>
    <t>TT trợ giúp pháp lý nhà nước</t>
  </si>
  <si>
    <t>98A-006.84</t>
  </si>
  <si>
    <t>98A-010.75</t>
  </si>
  <si>
    <t>98A-6699</t>
  </si>
  <si>
    <t>Rangge</t>
  </si>
  <si>
    <t>98A-1666</t>
  </si>
  <si>
    <t>98A-001.37</t>
  </si>
  <si>
    <t>Mitshubisi</t>
  </si>
  <si>
    <t>Sở Xây dựng</t>
  </si>
  <si>
    <t>TT kiểm định CLCTXD</t>
  </si>
  <si>
    <t>TT Quy hoạch xây dựng</t>
  </si>
  <si>
    <t>Ôtô 5 chỗ</t>
  </si>
  <si>
    <t>98A-03.67</t>
  </si>
  <si>
    <t>Toytota</t>
  </si>
  <si>
    <t>Camry 2.2</t>
  </si>
  <si>
    <t>1999/2014</t>
  </si>
  <si>
    <t>Ôtô 12 chỗ</t>
  </si>
  <si>
    <t>98A-007.03</t>
  </si>
  <si>
    <t>Starex 2.4</t>
  </si>
  <si>
    <t>98A-007.31</t>
  </si>
  <si>
    <t>Ôtô 29 chỗ</t>
  </si>
  <si>
    <t>98A-007.24</t>
  </si>
  <si>
    <t>County4.0</t>
  </si>
  <si>
    <t>VP Đoàn ĐB Quốc hội và HĐND</t>
  </si>
  <si>
    <t>98A-009.03</t>
  </si>
  <si>
    <t>Camry 2.0</t>
  </si>
  <si>
    <t>98A-006.89</t>
  </si>
  <si>
    <t>Camry 2.5 G</t>
  </si>
  <si>
    <t>98A-007.60</t>
  </si>
  <si>
    <t xml:space="preserve">Fortuner </t>
  </si>
  <si>
    <t>98A-003.99</t>
  </si>
  <si>
    <t>98A-009.65</t>
  </si>
  <si>
    <t>98A-009.71</t>
  </si>
  <si>
    <t xml:space="preserve">ôtô 16 chỗ </t>
  </si>
  <si>
    <t>98A-4257</t>
  </si>
  <si>
    <t>98A-010.02</t>
  </si>
  <si>
    <t>98A-002.58</t>
  </si>
  <si>
    <t>98A-2098</t>
  </si>
  <si>
    <t>2005/2005</t>
  </si>
  <si>
    <t>Sở KH&amp;CN</t>
  </si>
  <si>
    <t>Corollacross</t>
  </si>
  <si>
    <t>Corollazre 142L</t>
  </si>
  <si>
    <t>Sở Khoa học và CN</t>
  </si>
  <si>
    <t>Văn phòng Tỉnh ủy</t>
  </si>
  <si>
    <t>Phục vu chức danh</t>
  </si>
  <si>
    <t>Camry AXVA70L-JEZQBT 2.5</t>
  </si>
  <si>
    <t>Camry 2.5</t>
  </si>
  <si>
    <t>2023 /2024</t>
  </si>
  <si>
    <t>Dùng chung</t>
  </si>
  <si>
    <t>Camry ASV50L-JETEKU</t>
  </si>
  <si>
    <t>80A-38998</t>
  </si>
  <si>
    <t>Landcruiser</t>
  </si>
  <si>
    <t>Chuyên dùng</t>
  </si>
  <si>
    <t>98A-00672</t>
  </si>
  <si>
    <t>Ban Tổ chức Tỉnh ủy</t>
  </si>
  <si>
    <t>98A-00158</t>
  </si>
  <si>
    <t xml:space="preserve"> Camry</t>
  </si>
  <si>
    <t>98A-01038</t>
  </si>
  <si>
    <t>Ban Tuyên giáo Tỉnh ủy</t>
  </si>
  <si>
    <t>98A-001.86</t>
  </si>
  <si>
    <t>98A-010.44</t>
  </si>
  <si>
    <t>Santafe TM 2.5</t>
  </si>
  <si>
    <t>Ủy ban kiểm tra Tỉnh ủy</t>
  </si>
  <si>
    <t>98A-00888</t>
  </si>
  <si>
    <t xml:space="preserve"> Toyota </t>
  </si>
  <si>
    <t>98A-01036</t>
  </si>
  <si>
    <t xml:space="preserve"> Fortuner</t>
  </si>
  <si>
    <t>Ban Dân vận  Tỉnh ủy</t>
  </si>
  <si>
    <t>98A-008.12</t>
  </si>
  <si>
    <t>98A-009.18</t>
  </si>
  <si>
    <t>Ban Nội chính  Tỉnh ủy</t>
  </si>
  <si>
    <t>98A-00589</t>
  </si>
  <si>
    <t>98A-01057</t>
  </si>
  <si>
    <t>Báo Bắc Giang</t>
  </si>
  <si>
    <t>98A-2106</t>
  </si>
  <si>
    <t>98A-009.20</t>
  </si>
  <si>
    <t>Đảng ủy Các cơ quan tỉnh</t>
  </si>
  <si>
    <t>98A-00964</t>
  </si>
  <si>
    <t>Đảng ủy Khối Doanh nghiệp tỉnh</t>
  </si>
  <si>
    <t>98A-2168</t>
  </si>
  <si>
    <t>Civic 1,8</t>
  </si>
  <si>
    <t>80A-229.89</t>
  </si>
  <si>
    <t>Phục vụ chức danh</t>
  </si>
  <si>
    <t>Landcruiser Prado TXL</t>
  </si>
  <si>
    <t>98A-010.89</t>
  </si>
  <si>
    <t>98A-002.89</t>
  </si>
  <si>
    <t>80A-299.99</t>
  </si>
  <si>
    <t>45</t>
  </si>
  <si>
    <t>33</t>
  </si>
  <si>
    <t>Ban Tuyên giáo Tỉnh ủy</t>
  </si>
  <si>
    <t>29</t>
  </si>
  <si>
    <t>Ban Dân vận Tỉnh ủy</t>
  </si>
  <si>
    <t>57</t>
  </si>
  <si>
    <t>18</t>
  </si>
  <si>
    <t>19</t>
  </si>
  <si>
    <t>Sở Tài nguyên và MT</t>
  </si>
  <si>
    <t>VP Huyện ủy Sơn Động</t>
  </si>
  <si>
    <t>98A-9898</t>
  </si>
  <si>
    <t>Huyện Sơn Động</t>
  </si>
  <si>
    <t>VP HĐN &amp;UBND Huyện</t>
  </si>
  <si>
    <t>17 đơn vị hành chính trong đó 9 phường, 8 xã</t>
  </si>
  <si>
    <t>Huyện ủy Yên Dũng</t>
  </si>
  <si>
    <t>98A-008.06</t>
  </si>
  <si>
    <t>98A-003.69</t>
  </si>
  <si>
    <t>98A-0546</t>
  </si>
  <si>
    <t xml:space="preserve">Ranger </t>
  </si>
  <si>
    <t>Đội Quản lý TTGTXD&amp;MT</t>
  </si>
  <si>
    <t>98A-00984</t>
  </si>
  <si>
    <t>98A-000.18</t>
  </si>
  <si>
    <t>98A-007.51</t>
  </si>
  <si>
    <t>Huyện Yên Dũng</t>
  </si>
  <si>
    <t>Văn phòng HĐND và UBND</t>
  </si>
  <si>
    <t>Trung tâm VH-TT&amp;TT huyện</t>
  </si>
  <si>
    <t>Xe Tải</t>
  </si>
  <si>
    <t>Ban quản lý dự án</t>
  </si>
  <si>
    <t>Xe bán tải</t>
  </si>
  <si>
    <t>UBND xã Long Sơn</t>
  </si>
  <si>
    <t>K3000S</t>
  </si>
  <si>
    <t>Xe Tải gom, ép chở rác</t>
  </si>
  <si>
    <t>VP UBND huyện Sơn Động</t>
  </si>
  <si>
    <t xml:space="preserve">Isuzu </t>
  </si>
  <si>
    <t>Dmax</t>
  </si>
  <si>
    <t>Ban QLDAXD</t>
  </si>
  <si>
    <t xml:space="preserve">TT PTQĐ, XD,MT,GT </t>
  </si>
  <si>
    <t>18 đơn vị hành chính trong đó 02 thị trấn, 16 xã</t>
  </si>
  <si>
    <t xml:space="preserve">Trường CĐCN Việt - Hàn </t>
  </si>
  <si>
    <t>98A-6666</t>
  </si>
  <si>
    <t>98A-00746</t>
  </si>
  <si>
    <t>98A-01008</t>
  </si>
  <si>
    <t>Ban QLDA Lục Ngạn</t>
  </si>
  <si>
    <t>98A-1199</t>
  </si>
  <si>
    <t>98A-00386</t>
  </si>
  <si>
    <t>98A-000.01</t>
  </si>
  <si>
    <t>98A-008.30</t>
  </si>
  <si>
    <t>98M-000.95</t>
  </si>
  <si>
    <t xml:space="preserve">Fotuner </t>
  </si>
  <si>
    <t xml:space="preserve"> Corolla </t>
  </si>
  <si>
    <t>Landcruiser 
Parado</t>
  </si>
  <si>
    <t>Outlander</t>
  </si>
  <si>
    <t>Hilux G</t>
  </si>
  <si>
    <t>K2700II</t>
  </si>
  <si>
    <t>Huyện Lục Ngạn</t>
  </si>
  <si>
    <t>Ban QLDA huyện</t>
  </si>
  <si>
    <t xml:space="preserve">TT Phát triển quỹ đất và QLTTGT,XD,MT </t>
  </si>
  <si>
    <t xml:space="preserve">Trung tâm Phát triển quỹ đất và QLTTGT,XD,MT </t>
  </si>
  <si>
    <t>29 đơn vị hành chính trong đó 01 thị trấn, 29 xã</t>
  </si>
  <si>
    <t>Trường CĐ công nghệ Việt Hàn</t>
  </si>
  <si>
    <t>Ôtô con</t>
  </si>
  <si>
    <t>98A-00368</t>
  </si>
  <si>
    <t>98A-3888</t>
  </si>
  <si>
    <t>98A-01066</t>
  </si>
  <si>
    <t>Trường Trung cấp VHTTDL</t>
  </si>
  <si>
    <t>98A00962</t>
  </si>
  <si>
    <t>E-county</t>
  </si>
  <si>
    <t>Nhà hát Chèo</t>
  </si>
  <si>
    <t>ô tô ca</t>
  </si>
  <si>
    <t>98A-00733</t>
  </si>
  <si>
    <t xml:space="preserve">ô tô tải </t>
  </si>
  <si>
    <t>98A-01065</t>
  </si>
  <si>
    <t>IZ65-TK</t>
  </si>
  <si>
    <t>x</t>
  </si>
  <si>
    <t>Trung tâm Văn hóa - Điện ảnh</t>
  </si>
  <si>
    <t>98A.007-25</t>
  </si>
  <si>
    <t>98A,009-29</t>
  </si>
  <si>
    <t>98A.007-78</t>
  </si>
  <si>
    <t>98A-00747</t>
  </si>
  <si>
    <t xml:space="preserve"> Corolla ZRE142L-Gexgkh</t>
  </si>
  <si>
    <t>Toyata</t>
  </si>
  <si>
    <t xml:space="preserve">Laser </t>
  </si>
  <si>
    <t>Dothanh</t>
  </si>
  <si>
    <t xml:space="preserve">bán tải </t>
  </si>
  <si>
    <t>xe khách</t>
  </si>
  <si>
    <t xml:space="preserve">Transit </t>
  </si>
  <si>
    <t>Trung tâm Huấn luyện và TĐTDTT tỉnh</t>
  </si>
  <si>
    <t>98A-00953</t>
  </si>
  <si>
    <t>98A-01255</t>
  </si>
  <si>
    <t>Ford Everest</t>
  </si>
  <si>
    <t>98A-01256</t>
  </si>
  <si>
    <t>98A-00949</t>
  </si>
  <si>
    <t>X-TRAIL</t>
  </si>
  <si>
    <t>98A-2809</t>
  </si>
  <si>
    <t>Chưa lắp biển</t>
  </si>
  <si>
    <t>Trung tâm QLTTGTXDMT</t>
  </si>
  <si>
    <t xml:space="preserve">chuyên dụng </t>
  </si>
  <si>
    <t>98A-009.43</t>
  </si>
  <si>
    <t>K270</t>
  </si>
  <si>
    <t xml:space="preserve">ô tô chở rác </t>
  </si>
  <si>
    <t>98A-01028</t>
  </si>
  <si>
    <t>FG8JJ7A</t>
  </si>
  <si>
    <t>98A-01030</t>
  </si>
  <si>
    <t>Mitsumitshi</t>
  </si>
  <si>
    <t>Huyện Hiệp Hoà</t>
  </si>
  <si>
    <t>Văn phòng UBND huyện</t>
  </si>
  <si>
    <t>Canterfe</t>
  </si>
  <si>
    <t>Văn phòng UB</t>
  </si>
  <si>
    <t>25 đơn vị hành chính trong đó 02 thị trấn, 23 xã</t>
  </si>
  <si>
    <t>Đang làm thủ tục thanh lý</t>
  </si>
  <si>
    <t>Văn phòng Thành uỷ</t>
  </si>
  <si>
    <t>80A-010.07</t>
  </si>
  <si>
    <t>2013/2015</t>
  </si>
  <si>
    <t>98A-001.89</t>
  </si>
  <si>
    <t>98A-1477</t>
  </si>
  <si>
    <t>Văn phòng HĐND-UBND TP</t>
  </si>
  <si>
    <t>98A-8289</t>
  </si>
  <si>
    <t>2010/2011</t>
  </si>
  <si>
    <t>98A-007.58</t>
  </si>
  <si>
    <t>98A-004.69</t>
  </si>
  <si>
    <t>98A-008.13</t>
  </si>
  <si>
    <t>98A-0303</t>
  </si>
  <si>
    <t>98A-0164</t>
  </si>
  <si>
    <t>1.4T</t>
  </si>
  <si>
    <t>2004/2005</t>
  </si>
  <si>
    <t>Hỏng đồng hồ công tơ mét</t>
  </si>
  <si>
    <t>98A-008.02</t>
  </si>
  <si>
    <t>TP Bắc Giang</t>
  </si>
  <si>
    <t>Camry 2.5G</t>
  </si>
  <si>
    <t>Camry 2.0E</t>
  </si>
  <si>
    <t>Pajerosport</t>
  </si>
  <si>
    <t>Trung tâm VH - TT và Thể thao</t>
  </si>
  <si>
    <t>Bonggo III</t>
  </si>
  <si>
    <t>Đội Quản lý trật tư, GT, XD và MT</t>
  </si>
  <si>
    <t xml:space="preserve">Ford  </t>
  </si>
  <si>
    <t>Ranger XML</t>
  </si>
  <si>
    <t>VP Thành ủy</t>
  </si>
  <si>
    <t>VP HĐND &amp; UBND TP</t>
  </si>
  <si>
    <t>TT VH - TT và Thể thao</t>
  </si>
  <si>
    <t>Đội Quản lý TT, GT, XD và MT</t>
  </si>
  <si>
    <t>16 đơn vị hành chính trong đó 10 phường, 6 xã</t>
  </si>
  <si>
    <t>TT PTQĐ&amp;QLTTGT,XD,MT</t>
  </si>
  <si>
    <t>Ban Quản lý các KCN</t>
  </si>
  <si>
    <t>98A - 00876</t>
  </si>
  <si>
    <t>98A - 01121</t>
  </si>
  <si>
    <t>Đài Phát thanh và Truyền hình BG</t>
  </si>
  <si>
    <t>Zinger GLS</t>
  </si>
  <si>
    <t>Gtand</t>
  </si>
  <si>
    <t>Solatis</t>
  </si>
  <si>
    <t xml:space="preserve">Grand </t>
  </si>
  <si>
    <t>98A-008.85</t>
  </si>
  <si>
    <t>98A-008.63</t>
  </si>
  <si>
    <t>Fortune</t>
  </si>
  <si>
    <t xml:space="preserve">Uỷ ban MTTQ tỉnh </t>
  </si>
  <si>
    <t>Uỷ ban Mặt trận Tổ quốc tỉnh</t>
  </si>
  <si>
    <t>Sở Giáo dục và Đào tạo</t>
  </si>
  <si>
    <t>98A-8568</t>
  </si>
  <si>
    <t>THPT Chuyên Bắc Giang</t>
  </si>
  <si>
    <t>98A-009.26</t>
  </si>
  <si>
    <t>Nisan</t>
  </si>
  <si>
    <t>X-Trail</t>
  </si>
  <si>
    <t>Sở GD&amp;ĐT</t>
  </si>
  <si>
    <t>Trường THPT Chuyên</t>
  </si>
  <si>
    <t>VP Sở GD&amp;ĐT</t>
  </si>
  <si>
    <t>Đơn vị chưa có xe ô tô</t>
  </si>
  <si>
    <t>Trường CĐ Ngô Gia Tự BG</t>
  </si>
  <si>
    <t>01</t>
  </si>
  <si>
    <t>06</t>
  </si>
  <si>
    <t>Thanh tra Tỉnh</t>
  </si>
  <si>
    <t>98A-8686</t>
  </si>
  <si>
    <t>98A-008.27</t>
  </si>
  <si>
    <t>X-Trail T32</t>
  </si>
  <si>
    <t>.</t>
  </si>
  <si>
    <t>Everest</t>
  </si>
  <si>
    <t>Sở VH TT và Du lịch</t>
  </si>
  <si>
    <t>11.1</t>
  </si>
  <si>
    <t>11.9</t>
  </si>
  <si>
    <t>Ranger XLT</t>
  </si>
  <si>
    <t>Ranger UV7C</t>
  </si>
  <si>
    <t>Transit FCC6 PHFA</t>
  </si>
  <si>
    <t>Ranger 2AW</t>
  </si>
  <si>
    <t>Zace-SURF</t>
  </si>
  <si>
    <t>Santafe TM4 2.4 GDI 6AT PRE</t>
  </si>
  <si>
    <t>Inova J</t>
  </si>
  <si>
    <t>Isuzu</t>
  </si>
  <si>
    <t>Vera Cruz</t>
  </si>
  <si>
    <t>Vinaxuki</t>
  </si>
  <si>
    <t xml:space="preserve">Văn phòng Thị uỷ </t>
  </si>
  <si>
    <t>Hội Liên hiệp Phụ nữ tỉnh BG</t>
  </si>
  <si>
    <t>98A-006.94</t>
  </si>
  <si>
    <t>98A-010.45</t>
  </si>
  <si>
    <t>Oulander</t>
  </si>
  <si>
    <t>Hội Liên hiệp Phụ nữ tỉnh</t>
  </si>
  <si>
    <t>Tỉnh đoàn Thanh niên</t>
  </si>
  <si>
    <t>98A-8989</t>
  </si>
  <si>
    <t>98A-001.69</t>
  </si>
  <si>
    <t>Đảng ủy Khối DN tỉnh</t>
  </si>
  <si>
    <t>Hội CCB tỉnh</t>
  </si>
  <si>
    <t>98A-006.76</t>
  </si>
  <si>
    <t>Văn phòng HĐND&amp;UBND huyện</t>
  </si>
  <si>
    <t>98A-000.43</t>
  </si>
  <si>
    <t xml:space="preserve"> 98A-000.37</t>
  </si>
  <si>
    <t>98M-000.70</t>
  </si>
  <si>
    <t>98A-008.22</t>
  </si>
  <si>
    <t>98A-009.50</t>
  </si>
  <si>
    <t>98A-000.98</t>
  </si>
  <si>
    <t>Trung tâm kiểm định KT, phương tiện thiết bị GT cơ giới</t>
  </si>
  <si>
    <t>Sở VHTT&amp;DL</t>
  </si>
  <si>
    <t>TT Giống thuỷ sản cấp 1</t>
  </si>
  <si>
    <t>TT Khuyến Nông</t>
  </si>
  <si>
    <t>Bệnh viện Ung bướu tỉnh</t>
  </si>
  <si>
    <t xml:space="preserve">Bệnh viện Nội tiết tỉnh </t>
  </si>
  <si>
    <t>TT Kiểm soát bệnh tật</t>
  </si>
  <si>
    <t>TT Y tế huyện Tân Yên</t>
  </si>
  <si>
    <t>TT Y tế huyện Yên Thế</t>
  </si>
  <si>
    <t>TT Y tế thị xã Việt Yên</t>
  </si>
  <si>
    <t>TT Y tế huyện Hiệp Hòa</t>
  </si>
  <si>
    <t>TT Y tế huyện Lục Ngạn</t>
  </si>
  <si>
    <t xml:space="preserve">TT Y tế TP Bắc Giang </t>
  </si>
  <si>
    <t xml:space="preserve">TT Y tế Lạng Giang </t>
  </si>
  <si>
    <t>TT Y tế huyện Lục Nam</t>
  </si>
  <si>
    <t>TT Y tế huyện Sơn Động</t>
  </si>
  <si>
    <t>TT Y tế huyện Yên Dũng</t>
  </si>
  <si>
    <t xml:space="preserve">VP Sở </t>
  </si>
  <si>
    <t>TT Khuyễn công và Xúc tiến TM</t>
  </si>
  <si>
    <t>VP Đoàn ĐB QH và HĐND</t>
  </si>
  <si>
    <t>TT Huấn luyện và TĐTDTT</t>
  </si>
  <si>
    <t>17 đơn vị hành chính trong đó 02 thị trấn, 15 xã</t>
  </si>
  <si>
    <t>Nhà khách tỉnh</t>
  </si>
  <si>
    <t>98M-001.97</t>
  </si>
  <si>
    <t>Suzuki</t>
  </si>
  <si>
    <t>VP UBND tỉnh</t>
  </si>
  <si>
    <t>98A-3456</t>
  </si>
  <si>
    <t>16 chỗ</t>
  </si>
  <si>
    <t>98M-000.09</t>
  </si>
  <si>
    <t>Trường CĐ miền núi BG</t>
  </si>
  <si>
    <t>Hội Chữ thập đỏ tỉnh BG</t>
  </si>
  <si>
    <t>98A-008.25</t>
  </si>
  <si>
    <t>Santafe TM2</t>
  </si>
  <si>
    <t xml:space="preserve">Hội Chữ thập đỏ </t>
  </si>
  <si>
    <t>Hội Nông dân</t>
  </si>
  <si>
    <t>98A-006.88</t>
  </si>
  <si>
    <t>…</t>
  </si>
  <si>
    <t>98A-000.28</t>
  </si>
  <si>
    <t>...</t>
  </si>
  <si>
    <t>Chuyên  dùng</t>
  </si>
  <si>
    <t>98A-00097</t>
  </si>
  <si>
    <t>98A-00954</t>
  </si>
  <si>
    <t>98M-01105</t>
  </si>
  <si>
    <t>TỔNG HỢP HIỆN TRẠNG XE Ô TÔ CỦA NGÀNH/ĐƠN VỊ ĐANG QUẢN LÝ, SỬ DỤNG</t>
  </si>
  <si>
    <t xml:space="preserve">PHƯƠNG ÁN SẮP XẾP, XỬ LÝ XE Ô TÔ CÔNG TRÊN ĐỊA BÀN TỈNH </t>
  </si>
  <si>
    <t>Hiện trạng xe đang quản lý sử dụng</t>
  </si>
  <si>
    <t>Tổng số LĐ có hệ số PC 0,7 trở lên</t>
  </si>
  <si>
    <t>Tổng số xã, TT</t>
  </si>
  <si>
    <t>Diện tích tự nhiên</t>
  </si>
  <si>
    <t>Tiêu chuẩn, định mức theo NĐ số 72</t>
  </si>
  <si>
    <t>Dự kiến P.án sắp xếp theo NĐ số 72</t>
  </si>
  <si>
    <t xml:space="preserve">Tổng số </t>
  </si>
  <si>
    <t>Số lượng xe phục vụ chức danh</t>
  </si>
  <si>
    <t>Số lượng xe dùng chung</t>
  </si>
  <si>
    <t>Số lượng xe chuyên dùng</t>
  </si>
  <si>
    <t>Sau khi sắp xếp</t>
  </si>
  <si>
    <t>SL xe thừa</t>
  </si>
  <si>
    <t>SL xe thiếu</t>
  </si>
  <si>
    <t>Tổng số sau khi sắp xếp</t>
  </si>
  <si>
    <t>Tr.đó: xe chuyển từ chuyên dùng sang dùng chung</t>
  </si>
  <si>
    <t>3</t>
  </si>
  <si>
    <t>6</t>
  </si>
  <si>
    <t>9</t>
  </si>
  <si>
    <t>10</t>
  </si>
  <si>
    <t>11</t>
  </si>
  <si>
    <t>12</t>
  </si>
  <si>
    <t>13</t>
  </si>
  <si>
    <t>14</t>
  </si>
  <si>
    <t>15</t>
  </si>
  <si>
    <t>16</t>
  </si>
  <si>
    <t>17</t>
  </si>
  <si>
    <t>20</t>
  </si>
  <si>
    <t>TỔNG SỐ</t>
  </si>
  <si>
    <t>I</t>
  </si>
  <si>
    <t xml:space="preserve">KHỐI CÁC CƠ QUAN </t>
  </si>
  <si>
    <t>VP Đoàn ĐB QH và HĐND tỉnh</t>
  </si>
  <si>
    <t>24</t>
  </si>
  <si>
    <t>TT lưu trữ lịch sử</t>
  </si>
  <si>
    <t>37</t>
  </si>
  <si>
    <t>26</t>
  </si>
  <si>
    <t>Văn phòng Ban ATGT</t>
  </si>
  <si>
    <t>TT kiểm định kỹ thuật, phương tiện thiết bị giao thông cơ giới</t>
  </si>
  <si>
    <t>23</t>
  </si>
  <si>
    <t>Trường trung cấp Nghề GTVT</t>
  </si>
  <si>
    <t>200</t>
  </si>
  <si>
    <t>107</t>
  </si>
  <si>
    <t>59</t>
  </si>
  <si>
    <t>32</t>
  </si>
  <si>
    <t>TT Nước sạch và VSMTNT</t>
  </si>
  <si>
    <t>TT Điều tra Quy hoạch NLN</t>
  </si>
  <si>
    <t>Bệnh viện Sản - Nhi BG</t>
  </si>
  <si>
    <t xml:space="preserve">2 xe chờ thanh lý </t>
  </si>
  <si>
    <t>Bệnh viện Ung bướu tỉnh Bắc Giang</t>
  </si>
  <si>
    <t>Trung tâm Y tế huyện Tân Yên</t>
  </si>
  <si>
    <t>Trung tâm Y tế thị xã Việt Yên</t>
  </si>
  <si>
    <t>01 xe  hỏng không 
sử dụng được</t>
  </si>
  <si>
    <t>01 xe hết niên hạn SD, hỏng đã trình thanh lý</t>
  </si>
  <si>
    <t xml:space="preserve">Trung tâm Y tế TP Bắc Giang </t>
  </si>
  <si>
    <t xml:space="preserve">Trung tâm Y tế Lạng Giang </t>
  </si>
  <si>
    <t>Trung tâm Y tế huyện Sơn Động</t>
  </si>
  <si>
    <t>Văn phòng Sở Công Thương</t>
  </si>
  <si>
    <t>01 xe đang thanh lý</t>
  </si>
  <si>
    <t>Trung tâm kiểm định CLCTXD</t>
  </si>
  <si>
    <t>Trung tâm Quy hoạch xây dựng</t>
  </si>
  <si>
    <t>Trung tâm Huấn luyện và TĐTDTT</t>
  </si>
  <si>
    <t>VP Sở GD và ĐT</t>
  </si>
  <si>
    <t>Hội Chữ thập đỏ</t>
  </si>
  <si>
    <t xml:space="preserve">VP HĐND&amp;UBND </t>
  </si>
  <si>
    <t>TT PTQĐ&amp;QL TTGT, XD, MT</t>
  </si>
  <si>
    <t>306.37</t>
  </si>
  <si>
    <t>21</t>
  </si>
  <si>
    <t>246.06</t>
  </si>
  <si>
    <t>Đang làm thủ tục thanh lý 01 xe</t>
  </si>
  <si>
    <t>01 xe ô tô con Honda Civic 1.8 biển kiểm soát 98A-6768 và 01 xe tải chở rác Isuzu, biển kiểm soát 98A-0668 đã được phép thanh lý tại Quyết định số 709/QĐ-UBND ngày 17/4/2024 của Chủ tịch UBND tỉnh Bắc Giang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</si>
</sst>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_(* \(#,##0\);_(* &quot;-&quot;_);_(@_)"/>
    <numFmt numFmtId="165" formatCode="_(* #,##0.00_);_(* \(#,##0.00\);_(* &quot;-&quot;??_);_(@_)"/>
    <numFmt numFmtId="166" formatCode="_(* #,##0_);_(* \(#,##0\);_(* &quot;-&quot;??_);_(@_)"/>
    <numFmt numFmtId="167" formatCode="###,###,###"/>
    <numFmt numFmtId="168" formatCode="[$-1042A]#,##0;\(#,##0\);&quot;&quot;"/>
    <numFmt numFmtId="169" formatCode="[$-1042A]dd/mm/yyyy"/>
    <numFmt numFmtId="170" formatCode="[$-1042A]yyyy"/>
    <numFmt numFmtId="171" formatCode="#,##0.0"/>
    <numFmt numFmtId="172" formatCode="#"/>
  </numFmts>
  <fonts count="54" x14ac:knownFonts="1">
    <font>
      <sz val="11"/>
      <color theme="1"/>
      <name val="Calibri"/>
      <family val="2"/>
      <scheme val="minor"/>
    </font>
    <font>
      <sz val="11"/>
      <color theme="1"/>
      <name val="Times New Roman"/>
      <family val="1"/>
    </font>
    <font>
      <b/>
      <sz val="11"/>
      <color theme="1"/>
      <name val="Times New Roman"/>
      <family val="1"/>
    </font>
    <font>
      <b/>
      <sz val="11"/>
      <color theme="1"/>
      <name val="Calibri"/>
      <family val="2"/>
      <scheme val="minor"/>
    </font>
    <font>
      <i/>
      <sz val="11"/>
      <color theme="1"/>
      <name val="Times New Roman"/>
      <family val="1"/>
    </font>
    <font>
      <i/>
      <sz val="11"/>
      <color theme="1"/>
      <name val="Calibri"/>
      <family val="2"/>
      <scheme val="minor"/>
    </font>
    <font>
      <b/>
      <sz val="14"/>
      <color theme="1"/>
      <name val="Times New Roman"/>
      <family val="1"/>
    </font>
    <font>
      <b/>
      <sz val="12"/>
      <color theme="1"/>
      <name val="Times New Roman"/>
      <family val="1"/>
    </font>
    <font>
      <i/>
      <sz val="12"/>
      <color theme="1"/>
      <name val="Times New Roman"/>
      <family val="1"/>
    </font>
    <font>
      <sz val="11"/>
      <color theme="1"/>
      <name val="Calibri"/>
      <family val="2"/>
      <scheme val="minor"/>
    </font>
    <font>
      <b/>
      <i/>
      <sz val="11"/>
      <color theme="1"/>
      <name val="Times New Roman"/>
      <family val="1"/>
    </font>
    <font>
      <sz val="11"/>
      <color rgb="FF000000"/>
      <name val="Times New Roman"/>
      <family val="1"/>
    </font>
    <font>
      <sz val="10"/>
      <color theme="1"/>
      <name val="Times New Roman"/>
      <family val="1"/>
    </font>
    <font>
      <sz val="10"/>
      <color theme="1"/>
      <name val="Calibri"/>
      <family val="2"/>
      <scheme val="minor"/>
    </font>
    <font>
      <i/>
      <sz val="10"/>
      <color theme="1"/>
      <name val="Times New Roman"/>
      <family val="1"/>
    </font>
    <font>
      <i/>
      <sz val="10"/>
      <color theme="1"/>
      <name val="Calibri"/>
      <family val="2"/>
      <scheme val="minor"/>
    </font>
    <font>
      <b/>
      <sz val="10"/>
      <color theme="1"/>
      <name val="Times New Roman"/>
      <family val="1"/>
    </font>
    <font>
      <sz val="11"/>
      <name val="Times New Roman"/>
      <family val="1"/>
    </font>
    <font>
      <sz val="12"/>
      <color theme="1"/>
      <name val="Times New Roman"/>
      <family val="1"/>
    </font>
    <font>
      <sz val="11"/>
      <color rgb="FFFF0000"/>
      <name val="Calibri"/>
      <family val="2"/>
      <scheme val="minor"/>
    </font>
    <font>
      <sz val="11"/>
      <name val="Calibri"/>
      <family val="2"/>
      <scheme val="minor"/>
    </font>
    <font>
      <sz val="12"/>
      <color theme="1"/>
      <name val="Calibri"/>
      <family val="2"/>
      <scheme val="minor"/>
    </font>
    <font>
      <sz val="9"/>
      <color theme="1"/>
      <name val="Calibri"/>
      <family val="2"/>
      <scheme val="minor"/>
    </font>
    <font>
      <i/>
      <sz val="9"/>
      <color theme="1"/>
      <name val="Calibri"/>
      <family val="2"/>
      <scheme val="minor"/>
    </font>
    <font>
      <sz val="12"/>
      <color rgb="FFFF0000"/>
      <name val="Times New Roman"/>
      <family val="1"/>
    </font>
    <font>
      <sz val="12"/>
      <color rgb="FFFF0000"/>
      <name val="Calibri"/>
      <family val="2"/>
      <scheme val="minor"/>
    </font>
    <font>
      <sz val="11"/>
      <color rgb="FFFF0000"/>
      <name val="Times New Roman"/>
      <family val="1"/>
    </font>
    <font>
      <sz val="12"/>
      <name val="Times New Roman"/>
      <family val="1"/>
    </font>
    <font>
      <sz val="12"/>
      <color indexed="8"/>
      <name val="Times New Roman"/>
      <family val="1"/>
    </font>
    <font>
      <sz val="11"/>
      <color indexed="8"/>
      <name val="Times New Roman"/>
      <family val="1"/>
    </font>
    <font>
      <b/>
      <sz val="11"/>
      <color indexed="8"/>
      <name val="Times New Roman"/>
      <family val="1"/>
    </font>
    <font>
      <i/>
      <sz val="12"/>
      <color indexed="8"/>
      <name val="Times New Roman"/>
      <family val="1"/>
    </font>
    <font>
      <i/>
      <sz val="12"/>
      <color rgb="FFFF0000"/>
      <name val="Times New Roman"/>
      <family val="1"/>
    </font>
    <font>
      <sz val="12"/>
      <color rgb="FF252525"/>
      <name val="Times New Roman"/>
      <family val="1"/>
    </font>
    <font>
      <sz val="11"/>
      <color rgb="FF212529"/>
      <name val="Times New Roman"/>
      <family val="1"/>
    </font>
    <font>
      <b/>
      <sz val="11"/>
      <name val="Times New Roman"/>
      <family val="1"/>
    </font>
    <font>
      <b/>
      <sz val="12"/>
      <name val="Times New Roman"/>
      <family val="1"/>
    </font>
    <font>
      <sz val="11"/>
      <color theme="1"/>
      <name val="Times New Roman"/>
      <family val="1"/>
      <charset val="163"/>
    </font>
    <font>
      <i/>
      <sz val="11"/>
      <color theme="1"/>
      <name val="Times New Roman"/>
      <family val="1"/>
      <charset val="163"/>
    </font>
    <font>
      <sz val="12"/>
      <color indexed="10"/>
      <name val="Times New Roman"/>
      <family val="1"/>
    </font>
    <font>
      <i/>
      <sz val="11"/>
      <color rgb="FFFF0000"/>
      <name val="Calibri"/>
      <family val="2"/>
      <scheme val="minor"/>
    </font>
    <font>
      <b/>
      <sz val="11"/>
      <color rgb="FFFF0000"/>
      <name val="Calibri"/>
      <family val="2"/>
      <scheme val="minor"/>
    </font>
    <font>
      <b/>
      <i/>
      <sz val="11"/>
      <color theme="1"/>
      <name val="Calibri"/>
      <family val="2"/>
      <scheme val="minor"/>
    </font>
    <font>
      <i/>
      <sz val="11"/>
      <name val="Times New Roman"/>
      <family val="1"/>
    </font>
    <font>
      <i/>
      <sz val="11"/>
      <color rgb="FF000000"/>
      <name val="Times New Roman"/>
      <family val="1"/>
    </font>
    <font>
      <b/>
      <sz val="11"/>
      <name val="Calibri"/>
      <family val="2"/>
      <scheme val="minor"/>
    </font>
    <font>
      <i/>
      <sz val="11"/>
      <name val="Calibri"/>
      <family val="2"/>
      <scheme val="minor"/>
    </font>
    <font>
      <sz val="10"/>
      <name val="Calibri"/>
      <family val="2"/>
      <scheme val="minor"/>
    </font>
    <font>
      <sz val="10"/>
      <name val="Times New Roman"/>
      <family val="1"/>
    </font>
    <font>
      <i/>
      <sz val="10"/>
      <name val="Times New Roman"/>
      <family val="1"/>
    </font>
    <font>
      <sz val="12"/>
      <name val="Calibri"/>
      <family val="2"/>
      <scheme val="minor"/>
    </font>
    <font>
      <i/>
      <sz val="9"/>
      <name val="Calibri"/>
      <family val="2"/>
      <scheme val="minor"/>
    </font>
    <font>
      <b/>
      <sz val="10"/>
      <name val="Times New Roman"/>
      <family val="1"/>
    </font>
    <font>
      <b/>
      <i/>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dotted">
        <color indexed="8"/>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165" fontId="9" fillId="0" borderId="0" applyFont="0" applyFill="0" applyBorder="0" applyAlignment="0" applyProtection="0"/>
    <xf numFmtId="0" fontId="9" fillId="0" borderId="0"/>
  </cellStyleXfs>
  <cellXfs count="786">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3" fontId="0" fillId="0" borderId="0" xfId="0" applyNumberFormat="1"/>
    <xf numFmtId="49" fontId="0" fillId="0" borderId="0" xfId="0" applyNumberFormat="1"/>
    <xf numFmtId="0" fontId="3" fillId="0" borderId="0" xfId="0" applyFont="1" applyAlignment="1">
      <alignment horizontal="center" vertical="center" wrapText="1"/>
    </xf>
    <xf numFmtId="4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1" fillId="0" borderId="1" xfId="0" applyFont="1" applyBorder="1"/>
    <xf numFmtId="49" fontId="1" fillId="0" borderId="1" xfId="0" applyNumberFormat="1" applyFont="1" applyBorder="1"/>
    <xf numFmtId="0" fontId="1" fillId="0" borderId="1" xfId="0" applyFont="1" applyBorder="1" applyAlignment="1">
      <alignment horizontal="center" vertical="center"/>
    </xf>
    <xf numFmtId="3" fontId="1" fillId="0" borderId="1" xfId="0" applyNumberFormat="1" applyFont="1" applyBorder="1" applyAlignment="1">
      <alignment horizontal="right"/>
    </xf>
    <xf numFmtId="49" fontId="1" fillId="0" borderId="0" xfId="0" applyNumberFormat="1" applyFont="1"/>
    <xf numFmtId="3" fontId="1" fillId="0" borderId="0" xfId="0" applyNumberFormat="1" applyFont="1"/>
    <xf numFmtId="49" fontId="4" fillId="0" borderId="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5" fillId="0" borderId="0" xfId="0" applyNumberFormat="1" applyFont="1" applyAlignment="1">
      <alignment horizontal="center"/>
    </xf>
    <xf numFmtId="49" fontId="4" fillId="0" borderId="1" xfId="0" applyNumberFormat="1" applyFont="1" applyBorder="1"/>
    <xf numFmtId="49" fontId="4" fillId="0" borderId="1" xfId="0" applyNumberFormat="1" applyFont="1" applyBorder="1" applyAlignment="1">
      <alignment horizontal="center" vertical="center"/>
    </xf>
    <xf numFmtId="49" fontId="5" fillId="0" borderId="0" xfId="0" applyNumberFormat="1" applyFont="1" applyAlignment="1">
      <alignment horizontal="center" vertical="center"/>
    </xf>
    <xf numFmtId="0" fontId="4" fillId="0" borderId="1" xfId="0" applyFont="1" applyBorder="1"/>
    <xf numFmtId="0" fontId="5" fillId="0" borderId="0" xfId="0" applyFont="1"/>
    <xf numFmtId="0" fontId="4" fillId="0" borderId="1" xfId="0" applyFont="1" applyBorder="1" applyAlignment="1">
      <alignment horizontal="center" vertical="center"/>
    </xf>
    <xf numFmtId="3" fontId="4" fillId="0" borderId="1" xfId="0" applyNumberFormat="1" applyFont="1" applyBorder="1" applyAlignment="1">
      <alignment horizontal="right"/>
    </xf>
    <xf numFmtId="0" fontId="1" fillId="0" borderId="0" xfId="0" applyFont="1" applyAlignment="1">
      <alignment horizontal="center" vertical="center"/>
    </xf>
    <xf numFmtId="0" fontId="0" fillId="0" borderId="0" xfId="0" applyAlignment="1">
      <alignment horizontal="center" vertical="center"/>
    </xf>
    <xf numFmtId="0" fontId="6" fillId="0" borderId="0" xfId="0" applyFont="1" applyAlignment="1"/>
    <xf numFmtId="0" fontId="7" fillId="0" borderId="1" xfId="0" applyFont="1" applyBorder="1" applyAlignment="1">
      <alignment horizontal="center" vertical="center"/>
    </xf>
    <xf numFmtId="49" fontId="1" fillId="0" borderId="0" xfId="0" applyNumberFormat="1" applyFont="1" applyAlignment="1">
      <alignment horizontal="center" vertical="center"/>
    </xf>
    <xf numFmtId="0" fontId="4" fillId="0" borderId="0" xfId="0" applyFont="1" applyAlignment="1">
      <alignment horizontal="right"/>
    </xf>
    <xf numFmtId="0" fontId="0" fillId="0" borderId="0" xfId="0" applyAlignment="1">
      <alignment horizontal="center" vertical="center"/>
    </xf>
    <xf numFmtId="0" fontId="4" fillId="0" borderId="1" xfId="0" applyFont="1" applyBorder="1" applyAlignment="1">
      <alignment horizontal="left" vertical="center" wrapText="1"/>
    </xf>
    <xf numFmtId="3" fontId="4" fillId="0" borderId="1" xfId="0" applyNumberFormat="1" applyFont="1" applyBorder="1" applyAlignment="1">
      <alignment horizontal="center" vertical="center"/>
    </xf>
    <xf numFmtId="0" fontId="0" fillId="0" borderId="0" xfId="0" applyAlignment="1">
      <alignment vertical="center"/>
    </xf>
    <xf numFmtId="0" fontId="4" fillId="0" borderId="1" xfId="0" applyFont="1" applyBorder="1" applyAlignment="1">
      <alignment horizontal="center"/>
    </xf>
    <xf numFmtId="0" fontId="4" fillId="0" borderId="1" xfId="0" applyFont="1" applyBorder="1"/>
    <xf numFmtId="3" fontId="4" fillId="0" borderId="1" xfId="0" applyNumberFormat="1" applyFont="1" applyBorder="1"/>
    <xf numFmtId="3" fontId="4" fillId="0" borderId="1" xfId="0" applyNumberFormat="1" applyFont="1" applyBorder="1" applyAlignment="1">
      <alignment horizontal="right" vertical="center"/>
    </xf>
    <xf numFmtId="0" fontId="0" fillId="0" borderId="0" xfId="0"/>
    <xf numFmtId="0" fontId="1" fillId="0" borderId="1" xfId="0" applyFont="1" applyBorder="1"/>
    <xf numFmtId="0" fontId="4" fillId="0" borderId="1" xfId="0" applyFont="1" applyBorder="1"/>
    <xf numFmtId="166" fontId="0" fillId="0" borderId="0" xfId="1" applyNumberFormat="1" applyFont="1"/>
    <xf numFmtId="0" fontId="4" fillId="0" borderId="1" xfId="0" applyFont="1" applyBorder="1"/>
    <xf numFmtId="0" fontId="4" fillId="0" borderId="1" xfId="0" applyFont="1" applyBorder="1" applyAlignment="1">
      <alignment vertical="center"/>
    </xf>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3" fontId="1" fillId="0" borderId="1" xfId="0" applyNumberFormat="1" applyFont="1" applyBorder="1" applyAlignment="1">
      <alignment horizontal="right"/>
    </xf>
    <xf numFmtId="49" fontId="4" fillId="0" borderId="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4" fillId="0" borderId="1" xfId="0" applyNumberFormat="1" applyFont="1" applyBorder="1"/>
    <xf numFmtId="49" fontId="4" fillId="0" borderId="1" xfId="0" applyNumberFormat="1" applyFont="1" applyBorder="1" applyAlignment="1">
      <alignment horizontal="center" vertical="center"/>
    </xf>
    <xf numFmtId="0" fontId="4" fillId="0" borderId="1" xfId="0" applyFont="1" applyBorder="1"/>
    <xf numFmtId="0" fontId="5" fillId="0" borderId="0" xfId="0" applyFont="1"/>
    <xf numFmtId="0" fontId="4" fillId="0" borderId="1" xfId="0" applyFont="1" applyBorder="1" applyAlignment="1">
      <alignment horizontal="center" vertical="center"/>
    </xf>
    <xf numFmtId="3" fontId="4" fillId="0" borderId="1" xfId="0" applyNumberFormat="1" applyFont="1" applyBorder="1" applyAlignment="1">
      <alignment horizontal="right"/>
    </xf>
    <xf numFmtId="0" fontId="1" fillId="0" borderId="1" xfId="0" applyFont="1" applyBorder="1" applyAlignment="1">
      <alignment horizontal="center"/>
    </xf>
    <xf numFmtId="166" fontId="0" fillId="0" borderId="0" xfId="1" applyNumberFormat="1" applyFont="1"/>
    <xf numFmtId="0" fontId="2" fillId="0" borderId="1" xfId="0" applyFont="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horizontal="center"/>
    </xf>
    <xf numFmtId="0" fontId="10" fillId="0" borderId="1" xfId="0" applyFont="1" applyBorder="1" applyAlignment="1">
      <alignment horizontal="left" vertical="center"/>
    </xf>
    <xf numFmtId="0" fontId="2" fillId="0" borderId="1" xfId="0" applyFont="1" applyBorder="1"/>
    <xf numFmtId="0" fontId="0" fillId="0" borderId="0" xfId="0" applyFont="1"/>
    <xf numFmtId="0" fontId="1" fillId="0" borderId="1" xfId="0" applyFont="1" applyBorder="1" applyAlignment="1">
      <alignment horizontal="right"/>
    </xf>
    <xf numFmtId="0" fontId="1" fillId="0" borderId="1" xfId="0" applyFont="1" applyBorder="1" applyAlignment="1">
      <alignment vertical="center"/>
    </xf>
    <xf numFmtId="0" fontId="1" fillId="0" borderId="1" xfId="0" applyFont="1" applyBorder="1" applyAlignment="1">
      <alignment horizontal="left" vertical="center" wrapText="1"/>
    </xf>
    <xf numFmtId="0" fontId="11" fillId="0" borderId="1" xfId="0" applyFont="1" applyBorder="1" applyAlignment="1">
      <alignment horizontal="center" vertical="center"/>
    </xf>
    <xf numFmtId="0" fontId="1" fillId="0" borderId="3" xfId="0" applyFont="1" applyBorder="1" applyAlignment="1">
      <alignment horizontal="center" vertical="center"/>
    </xf>
    <xf numFmtId="167" fontId="1" fillId="0" borderId="1" xfId="0" applyNumberFormat="1" applyFont="1" applyBorder="1" applyAlignment="1">
      <alignment vertical="center"/>
    </xf>
    <xf numFmtId="167" fontId="1" fillId="0" borderId="1" xfId="0" applyNumberFormat="1" applyFont="1" applyBorder="1" applyAlignment="1">
      <alignment horizontal="right"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xf>
    <xf numFmtId="0" fontId="0"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49" fontId="1" fillId="0" borderId="1" xfId="0" applyNumberFormat="1" applyFont="1" applyBorder="1" applyAlignment="1">
      <alignment horizontal="center"/>
    </xf>
    <xf numFmtId="49" fontId="1"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vertical="center"/>
    </xf>
    <xf numFmtId="0" fontId="12" fillId="0" borderId="1" xfId="0" applyFont="1" applyBorder="1" applyAlignment="1">
      <alignment horizontal="left" vertical="center"/>
    </xf>
    <xf numFmtId="49" fontId="12" fillId="0" borderId="1" xfId="0" applyNumberFormat="1" applyFont="1" applyBorder="1" applyAlignment="1">
      <alignment horizontal="center" vertical="center"/>
    </xf>
    <xf numFmtId="0" fontId="13" fillId="0" borderId="0" xfId="0" applyFont="1" applyAlignment="1">
      <alignment vertical="center"/>
    </xf>
    <xf numFmtId="0" fontId="15" fillId="0" borderId="0" xfId="0" applyFont="1" applyAlignment="1">
      <alignment vertical="center"/>
    </xf>
    <xf numFmtId="3" fontId="12" fillId="0" borderId="1" xfId="0" applyNumberFormat="1" applyFont="1" applyBorder="1" applyAlignment="1">
      <alignment horizontal="right" vertical="center"/>
    </xf>
    <xf numFmtId="0" fontId="13" fillId="0" borderId="0" xfId="0" applyFont="1"/>
    <xf numFmtId="0" fontId="1" fillId="0" borderId="1" xfId="0" applyNumberFormat="1" applyFont="1" applyBorder="1" applyAlignment="1">
      <alignment horizontal="center" vertical="center"/>
    </xf>
    <xf numFmtId="49" fontId="1" fillId="0" borderId="1" xfId="0" applyNumberFormat="1" applyFont="1" applyBorder="1" applyAlignment="1">
      <alignment horizontal="left" vertical="center"/>
    </xf>
    <xf numFmtId="49" fontId="1" fillId="0" borderId="1" xfId="0" applyNumberFormat="1" applyFont="1" applyBorder="1" applyAlignment="1">
      <alignment horizontal="center" vertical="center"/>
    </xf>
    <xf numFmtId="49" fontId="0" fillId="0" borderId="0" xfId="0" applyNumberFormat="1" applyFont="1" applyAlignment="1">
      <alignment horizontal="center" vertical="center"/>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0" xfId="0" applyFont="1" applyAlignment="1">
      <alignment vertical="center"/>
    </xf>
    <xf numFmtId="0" fontId="1" fillId="0" borderId="1" xfId="0" applyFont="1" applyBorder="1" applyAlignment="1">
      <alignment horizontal="left" vertical="center"/>
    </xf>
    <xf numFmtId="0" fontId="0" fillId="0" borderId="0" xfId="0" applyFont="1" applyAlignment="1">
      <alignment vertical="center"/>
    </xf>
    <xf numFmtId="0" fontId="1" fillId="0" borderId="1" xfId="0" applyFont="1" applyBorder="1" applyAlignment="1">
      <alignment vertical="center" wrapText="1"/>
    </xf>
    <xf numFmtId="2" fontId="1" fillId="0" borderId="1" xfId="0" applyNumberFormat="1" applyFont="1" applyBorder="1" applyAlignment="1">
      <alignment horizontal="center" vertical="center"/>
    </xf>
    <xf numFmtId="0" fontId="1" fillId="0" borderId="5" xfId="0" applyFont="1" applyBorder="1" applyAlignment="1">
      <alignment horizontal="center" vertical="center" wrapText="1"/>
    </xf>
    <xf numFmtId="3" fontId="1" fillId="0" borderId="1" xfId="0" applyNumberFormat="1" applyFont="1" applyBorder="1" applyAlignment="1">
      <alignment horizontal="right" vertical="center"/>
    </xf>
    <xf numFmtId="0" fontId="1" fillId="0" borderId="1" xfId="0" applyNumberFormat="1" applyFont="1" applyBorder="1" applyAlignment="1">
      <alignment horizontal="right" vertical="center"/>
    </xf>
    <xf numFmtId="3" fontId="1" fillId="0" borderId="1"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0" fontId="12" fillId="0" borderId="6"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 fillId="0" borderId="0" xfId="0" applyFont="1" applyAlignment="1">
      <alignment horizontal="center"/>
    </xf>
    <xf numFmtId="0" fontId="10" fillId="0" borderId="1" xfId="2" applyFont="1" applyBorder="1" applyAlignment="1">
      <alignment horizontal="center" vertical="center"/>
    </xf>
    <xf numFmtId="49" fontId="4" fillId="0" borderId="1" xfId="2" applyNumberFormat="1" applyFont="1" applyBorder="1" applyAlignment="1">
      <alignment horizontal="center" vertical="center"/>
    </xf>
    <xf numFmtId="0" fontId="4" fillId="0" borderId="1" xfId="2" applyFont="1" applyBorder="1" applyAlignment="1">
      <alignment horizontal="center" vertical="center"/>
    </xf>
    <xf numFmtId="3" fontId="4" fillId="0" borderId="1" xfId="2" applyNumberFormat="1" applyFont="1" applyBorder="1" applyAlignment="1">
      <alignment horizontal="center" vertical="center"/>
    </xf>
    <xf numFmtId="0" fontId="1" fillId="0" borderId="1" xfId="2" applyFont="1" applyBorder="1" applyAlignment="1">
      <alignment horizontal="center" vertical="center"/>
    </xf>
    <xf numFmtId="0" fontId="9" fillId="0" borderId="0" xfId="2"/>
    <xf numFmtId="0" fontId="2" fillId="0" borderId="5" xfId="2" applyFont="1" applyBorder="1" applyAlignment="1">
      <alignment vertical="center"/>
    </xf>
    <xf numFmtId="0" fontId="4" fillId="0" borderId="1" xfId="2" applyFont="1" applyBorder="1" applyAlignment="1">
      <alignment vertical="center"/>
    </xf>
    <xf numFmtId="0" fontId="10" fillId="0" borderId="1" xfId="2" applyFont="1" applyBorder="1" applyAlignment="1">
      <alignment vertical="center"/>
    </xf>
    <xf numFmtId="0" fontId="2" fillId="0" borderId="5" xfId="2" applyFont="1" applyBorder="1" applyAlignment="1">
      <alignment horizontal="center" vertical="center"/>
    </xf>
    <xf numFmtId="3" fontId="17" fillId="0" borderId="1" xfId="0" applyNumberFormat="1" applyFont="1" applyBorder="1" applyAlignment="1">
      <alignment horizontal="right" vertical="center"/>
    </xf>
    <xf numFmtId="166" fontId="1" fillId="0" borderId="1" xfId="1" applyNumberFormat="1" applyFont="1" applyBorder="1" applyAlignment="1">
      <alignment horizontal="right" vertical="center" wrapText="1"/>
    </xf>
    <xf numFmtId="49" fontId="1" fillId="0" borderId="1" xfId="0" applyNumberFormat="1" applyFont="1" applyBorder="1" applyAlignment="1">
      <alignment horizontal="right" vertical="center" wrapText="1"/>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Border="1" applyAlignment="1">
      <alignment horizontal="center" vertical="center" wrapText="1"/>
    </xf>
    <xf numFmtId="49" fontId="1" fillId="0" borderId="1" xfId="0" applyNumberFormat="1" applyFont="1" applyBorder="1" applyAlignment="1">
      <alignment horizontal="left" vertical="center" wrapText="1"/>
    </xf>
    <xf numFmtId="3" fontId="1" fillId="0" borderId="1" xfId="0" applyNumberFormat="1" applyFont="1" applyBorder="1" applyAlignment="1">
      <alignment horizontal="center" vertical="center"/>
    </xf>
    <xf numFmtId="3" fontId="1" fillId="0" borderId="1" xfId="0" applyNumberFormat="1" applyFont="1" applyBorder="1"/>
    <xf numFmtId="49" fontId="1" fillId="0" borderId="1" xfId="0" applyNumberFormat="1" applyFont="1" applyBorder="1" applyAlignment="1">
      <alignment vertical="center"/>
    </xf>
    <xf numFmtId="3" fontId="1" fillId="0" borderId="1" xfId="0" applyNumberFormat="1" applyFont="1" applyBorder="1" applyAlignment="1">
      <alignment vertical="center"/>
    </xf>
    <xf numFmtId="0" fontId="4" fillId="0" borderId="1" xfId="0" applyFont="1" applyBorder="1" applyAlignment="1">
      <alignment vertical="center" wrapText="1"/>
    </xf>
    <xf numFmtId="3" fontId="1" fillId="0" borderId="1" xfId="1" applyNumberFormat="1" applyFont="1" applyBorder="1" applyAlignment="1">
      <alignment vertical="center"/>
    </xf>
    <xf numFmtId="3" fontId="1"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xf>
    <xf numFmtId="0" fontId="1" fillId="0" borderId="1" xfId="2" applyFont="1" applyBorder="1" applyAlignment="1">
      <alignment horizontal="center" vertical="center" wrapText="1"/>
    </xf>
    <xf numFmtId="49" fontId="1" fillId="0" borderId="1" xfId="2" applyNumberFormat="1" applyFont="1" applyBorder="1" applyAlignment="1">
      <alignment horizontal="center" vertical="center"/>
    </xf>
    <xf numFmtId="0" fontId="17" fillId="2" borderId="1" xfId="2" applyFont="1" applyFill="1" applyBorder="1" applyAlignment="1">
      <alignment horizontal="center" vertical="center" wrapText="1"/>
    </xf>
    <xf numFmtId="0" fontId="17" fillId="2" borderId="1" xfId="2" applyFont="1" applyFill="1" applyBorder="1" applyAlignment="1">
      <alignment horizontal="center" vertical="center"/>
    </xf>
    <xf numFmtId="0" fontId="1" fillId="2" borderId="1" xfId="2" applyFont="1" applyFill="1" applyBorder="1" applyAlignment="1">
      <alignment horizontal="center" vertical="center"/>
    </xf>
    <xf numFmtId="0" fontId="17" fillId="2" borderId="5" xfId="2" applyFont="1" applyFill="1" applyBorder="1" applyAlignment="1">
      <alignment horizontal="center" vertical="center" wrapText="1"/>
    </xf>
    <xf numFmtId="3" fontId="1" fillId="2" borderId="1" xfId="2" applyNumberFormat="1" applyFont="1" applyFill="1" applyBorder="1" applyAlignment="1">
      <alignment horizontal="right" vertical="center"/>
    </xf>
    <xf numFmtId="3" fontId="1" fillId="0" borderId="1" xfId="2" applyNumberFormat="1" applyFont="1" applyBorder="1" applyAlignment="1">
      <alignment horizontal="right" vertical="center"/>
    </xf>
    <xf numFmtId="0" fontId="18"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1" xfId="0" applyFont="1" applyBorder="1" applyAlignment="1">
      <alignment horizontal="center"/>
    </xf>
    <xf numFmtId="0" fontId="18" fillId="0" borderId="1" xfId="0" applyFont="1" applyBorder="1" applyAlignment="1">
      <alignment vertical="center" wrapText="1"/>
    </xf>
    <xf numFmtId="0" fontId="1" fillId="0" borderId="1" xfId="0" applyFont="1" applyBorder="1" applyAlignment="1">
      <alignment horizontal="left"/>
    </xf>
    <xf numFmtId="0" fontId="18" fillId="0" borderId="1" xfId="0" applyFont="1" applyBorder="1"/>
    <xf numFmtId="0" fontId="2" fillId="0" borderId="3" xfId="0" applyFont="1" applyBorder="1" applyAlignment="1">
      <alignment vertical="center"/>
    </xf>
    <xf numFmtId="0" fontId="8" fillId="0" borderId="1" xfId="0" applyFont="1" applyBorder="1"/>
    <xf numFmtId="0" fontId="18" fillId="0" borderId="1" xfId="0" applyFont="1" applyBorder="1" applyAlignment="1">
      <alignment horizontal="right" vertical="center"/>
    </xf>
    <xf numFmtId="0" fontId="4" fillId="0" borderId="8" xfId="0" applyFont="1" applyBorder="1"/>
    <xf numFmtId="3" fontId="17" fillId="0" borderId="1" xfId="0" applyNumberFormat="1" applyFont="1" applyBorder="1" applyAlignment="1">
      <alignment vertical="center"/>
    </xf>
    <xf numFmtId="0" fontId="17" fillId="0" borderId="1" xfId="0" applyFont="1" applyBorder="1" applyAlignment="1">
      <alignment horizontal="center"/>
    </xf>
    <xf numFmtId="0" fontId="17" fillId="0" borderId="1" xfId="0" applyFont="1" applyBorder="1" applyAlignment="1">
      <alignment horizontal="left"/>
    </xf>
    <xf numFmtId="0" fontId="17" fillId="0" borderId="1" xfId="0" applyFont="1" applyBorder="1" applyAlignment="1">
      <alignment horizontal="left" vertical="center"/>
    </xf>
    <xf numFmtId="49" fontId="17" fillId="0" borderId="1" xfId="0" applyNumberFormat="1" applyFont="1" applyBorder="1"/>
    <xf numFmtId="0" fontId="17" fillId="0" borderId="1" xfId="0" applyFont="1" applyBorder="1"/>
    <xf numFmtId="3" fontId="17" fillId="0" borderId="1" xfId="0" applyNumberFormat="1" applyFont="1" applyBorder="1" applyAlignment="1">
      <alignment horizontal="right"/>
    </xf>
    <xf numFmtId="0" fontId="19" fillId="0" borderId="0" xfId="0" applyFont="1"/>
    <xf numFmtId="0" fontId="17" fillId="0" borderId="1" xfId="0" applyFont="1" applyBorder="1" applyAlignment="1">
      <alignment horizontal="left" vertical="center" wrapText="1"/>
    </xf>
    <xf numFmtId="168" fontId="17" fillId="0" borderId="1" xfId="0" applyNumberFormat="1" applyFont="1" applyBorder="1" applyAlignment="1" applyProtection="1">
      <alignment vertical="top" wrapText="1" readingOrder="1"/>
      <protection locked="0"/>
    </xf>
    <xf numFmtId="0" fontId="20" fillId="0" borderId="1" xfId="0" applyFont="1" applyBorder="1" applyAlignment="1">
      <alignment horizontal="center"/>
    </xf>
    <xf numFmtId="3" fontId="17" fillId="0" borderId="1" xfId="0" applyNumberFormat="1" applyFont="1" applyBorder="1"/>
    <xf numFmtId="3" fontId="20" fillId="0" borderId="1" xfId="0" applyNumberFormat="1" applyFont="1" applyBorder="1"/>
    <xf numFmtId="0" fontId="20" fillId="0" borderId="1" xfId="0" applyFont="1" applyBorder="1"/>
    <xf numFmtId="0" fontId="17" fillId="0" borderId="1" xfId="0" applyFont="1" applyFill="1" applyBorder="1"/>
    <xf numFmtId="0" fontId="17" fillId="0" borderId="1" xfId="0" applyFont="1" applyBorder="1" applyAlignment="1">
      <alignment vertical="center"/>
    </xf>
    <xf numFmtId="0" fontId="0" fillId="0" borderId="0" xfId="0" applyBorder="1"/>
    <xf numFmtId="0" fontId="0" fillId="0" borderId="1" xfId="0" applyBorder="1"/>
    <xf numFmtId="168" fontId="17" fillId="0" borderId="10" xfId="0" applyNumberFormat="1" applyFont="1" applyFill="1" applyBorder="1" applyAlignment="1">
      <alignment vertical="center" wrapText="1" readingOrder="1"/>
    </xf>
    <xf numFmtId="0" fontId="17" fillId="0" borderId="1" xfId="0" applyFont="1" applyFill="1" applyBorder="1" applyAlignment="1">
      <alignment horizontal="left" vertical="center" wrapText="1"/>
    </xf>
    <xf numFmtId="0" fontId="17" fillId="0" borderId="1" xfId="0" applyFont="1" applyFill="1" applyBorder="1" applyAlignment="1">
      <alignment horizontal="center"/>
    </xf>
    <xf numFmtId="3" fontId="17" fillId="0" borderId="1" xfId="0" applyNumberFormat="1" applyFont="1" applyFill="1" applyBorder="1" applyAlignment="1">
      <alignment horizontal="right"/>
    </xf>
    <xf numFmtId="0" fontId="0" fillId="0" borderId="0" xfId="0" applyFill="1" applyAlignment="1"/>
    <xf numFmtId="49" fontId="17" fillId="0" borderId="1" xfId="0" applyNumberFormat="1" applyFont="1" applyBorder="1" applyAlignment="1">
      <alignment horizontal="center" vertical="center" wrapText="1"/>
    </xf>
    <xf numFmtId="3" fontId="17" fillId="0" borderId="1" xfId="0" applyNumberFormat="1" applyFont="1" applyBorder="1" applyAlignment="1">
      <alignment horizontal="right" vertical="center" wrapText="1"/>
    </xf>
    <xf numFmtId="0" fontId="0" fillId="0" borderId="0" xfId="0" applyAlignment="1">
      <alignment wrapText="1"/>
    </xf>
    <xf numFmtId="3" fontId="17" fillId="0" borderId="5" xfId="0" applyNumberFormat="1" applyFont="1" applyBorder="1"/>
    <xf numFmtId="0" fontId="21" fillId="0" borderId="0" xfId="0" applyFont="1"/>
    <xf numFmtId="0" fontId="17" fillId="0" borderId="1" xfId="0" applyFont="1" applyBorder="1" applyAlignment="1">
      <alignment horizontal="right" vertical="center"/>
    </xf>
    <xf numFmtId="49" fontId="17" fillId="0" borderId="1" xfId="0" applyNumberFormat="1" applyFont="1" applyBorder="1" applyAlignment="1">
      <alignment horizontal="center"/>
    </xf>
    <xf numFmtId="0" fontId="22" fillId="0" borderId="0" xfId="0" applyFont="1"/>
    <xf numFmtId="0" fontId="17" fillId="0" borderId="1" xfId="0" applyFont="1" applyFill="1" applyBorder="1" applyAlignment="1">
      <alignment horizontal="left"/>
    </xf>
    <xf numFmtId="49" fontId="17" fillId="0" borderId="1" xfId="0" applyNumberFormat="1" applyFont="1" applyFill="1" applyBorder="1" applyAlignment="1">
      <alignment horizontal="center"/>
    </xf>
    <xf numFmtId="0" fontId="23" fillId="0" borderId="0" xfId="0" applyFont="1" applyFill="1"/>
    <xf numFmtId="0" fontId="17" fillId="2" borderId="1" xfId="0" applyFont="1" applyFill="1" applyBorder="1"/>
    <xf numFmtId="3" fontId="17" fillId="2" borderId="1" xfId="0" applyNumberFormat="1" applyFont="1" applyFill="1" applyBorder="1"/>
    <xf numFmtId="0" fontId="17" fillId="3"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166" fontId="17" fillId="2" borderId="1" xfId="1" applyNumberFormat="1" applyFont="1" applyFill="1" applyBorder="1" applyAlignment="1">
      <alignment vertical="center"/>
    </xf>
    <xf numFmtId="3" fontId="17" fillId="2" borderId="1" xfId="0" applyNumberFormat="1" applyFont="1" applyFill="1" applyBorder="1" applyAlignment="1">
      <alignment horizontal="right"/>
    </xf>
    <xf numFmtId="166" fontId="17" fillId="2" borderId="1" xfId="1" applyNumberFormat="1" applyFont="1" applyFill="1" applyBorder="1" applyAlignment="1">
      <alignment horizontal="center" vertical="center" wrapText="1"/>
    </xf>
    <xf numFmtId="0" fontId="0" fillId="0" borderId="0" xfId="0" applyAlignment="1">
      <alignment vertical="center" wrapText="1"/>
    </xf>
    <xf numFmtId="170" fontId="17" fillId="0" borderId="5" xfId="0" applyNumberFormat="1" applyFont="1" applyBorder="1" applyAlignment="1" applyProtection="1">
      <alignment horizontal="center" vertical="center" wrapText="1" readingOrder="1"/>
      <protection locked="0"/>
    </xf>
    <xf numFmtId="168" fontId="17" fillId="0" borderId="5" xfId="0" applyNumberFormat="1" applyFont="1" applyBorder="1" applyAlignment="1" applyProtection="1">
      <alignment vertical="center" wrapText="1" readingOrder="1"/>
      <protection locked="0"/>
    </xf>
    <xf numFmtId="168" fontId="17" fillId="0" borderId="1" xfId="0" applyNumberFormat="1" applyFont="1" applyBorder="1" applyAlignment="1" applyProtection="1">
      <alignment vertical="center" wrapText="1" readingOrder="1"/>
      <protection locked="0"/>
    </xf>
    <xf numFmtId="3" fontId="17" fillId="2" borderId="1" xfId="0" applyNumberFormat="1" applyFont="1" applyFill="1" applyBorder="1" applyAlignment="1">
      <alignment horizontal="right" vertical="center"/>
    </xf>
    <xf numFmtId="170" fontId="17" fillId="0" borderId="1" xfId="0" applyNumberFormat="1" applyFont="1" applyBorder="1" applyAlignment="1" applyProtection="1">
      <alignment horizontal="center" vertical="center" wrapText="1" readingOrder="1"/>
      <protection locked="0"/>
    </xf>
    <xf numFmtId="0" fontId="17" fillId="0" borderId="1" xfId="0" applyFont="1" applyFill="1" applyBorder="1" applyAlignment="1">
      <alignment horizontal="center" vertical="center" wrapText="1"/>
    </xf>
    <xf numFmtId="0" fontId="17" fillId="0" borderId="1" xfId="0" applyFont="1" applyBorder="1" applyAlignment="1" applyProtection="1">
      <alignment horizontal="center" vertical="top" wrapText="1" readingOrder="1"/>
      <protection locked="0"/>
    </xf>
    <xf numFmtId="0" fontId="17" fillId="0" borderId="11" xfId="0" applyFont="1" applyBorder="1" applyAlignment="1" applyProtection="1">
      <alignment horizontal="center" vertical="center" wrapText="1" readingOrder="1"/>
      <protection locked="0"/>
    </xf>
    <xf numFmtId="0" fontId="17" fillId="0" borderId="1" xfId="0" applyFont="1" applyBorder="1" applyAlignment="1" applyProtection="1">
      <alignment horizontal="center" vertical="center" wrapText="1" readingOrder="1"/>
      <protection locked="0"/>
    </xf>
    <xf numFmtId="0" fontId="17" fillId="0" borderId="1" xfId="0" applyFont="1" applyBorder="1" applyAlignment="1">
      <alignment horizontal="center" wrapText="1"/>
    </xf>
    <xf numFmtId="169" fontId="17" fillId="0" borderId="1" xfId="0" applyNumberFormat="1" applyFont="1" applyBorder="1" applyAlignment="1" applyProtection="1">
      <alignment horizontal="center" vertical="center" wrapText="1" readingOrder="1"/>
      <protection locked="0"/>
    </xf>
    <xf numFmtId="14" fontId="17" fillId="0" borderId="1" xfId="0" applyNumberFormat="1" applyFont="1" applyBorder="1" applyAlignment="1">
      <alignment horizontal="center" vertical="center"/>
    </xf>
    <xf numFmtId="168" fontId="17" fillId="0" borderId="1" xfId="0" applyNumberFormat="1" applyFont="1" applyBorder="1" applyAlignment="1" applyProtection="1">
      <alignment horizontal="right" vertical="center" wrapText="1" readingOrder="1"/>
      <protection locked="0"/>
    </xf>
    <xf numFmtId="168" fontId="17" fillId="0" borderId="9" xfId="0" applyNumberFormat="1" applyFont="1" applyBorder="1" applyAlignment="1" applyProtection="1">
      <alignment horizontal="right" vertical="center" wrapText="1"/>
      <protection locked="0"/>
    </xf>
    <xf numFmtId="0" fontId="17" fillId="0" borderId="1" xfId="0" applyFont="1" applyFill="1" applyBorder="1" applyAlignment="1">
      <alignment horizontal="center" wrapText="1"/>
    </xf>
    <xf numFmtId="3" fontId="17" fillId="0" borderId="1" xfId="0" applyNumberFormat="1" applyFont="1" applyFill="1" applyBorder="1" applyAlignment="1">
      <alignment horizontal="right" vertical="center"/>
    </xf>
    <xf numFmtId="0" fontId="17" fillId="0" borderId="1" xfId="0" applyFont="1" applyFill="1" applyBorder="1" applyAlignment="1">
      <alignment vertical="center"/>
    </xf>
    <xf numFmtId="49" fontId="17" fillId="0" borderId="1" xfId="0" applyNumberFormat="1" applyFont="1" applyFill="1" applyBorder="1" applyAlignment="1">
      <alignment horizontal="center" vertical="center"/>
    </xf>
    <xf numFmtId="3" fontId="17" fillId="0" borderId="1" xfId="0" applyNumberFormat="1" applyFont="1" applyFill="1" applyBorder="1" applyAlignment="1">
      <alignment horizontal="right" vertical="center" wrapText="1"/>
    </xf>
    <xf numFmtId="49" fontId="24" fillId="0" borderId="1" xfId="0" applyNumberFormat="1" applyFont="1" applyBorder="1" applyAlignment="1">
      <alignment horizontal="left" vertical="center"/>
    </xf>
    <xf numFmtId="49" fontId="25" fillId="0" borderId="0" xfId="0" applyNumberFormat="1" applyFont="1" applyAlignment="1">
      <alignment horizontal="center" vertical="center"/>
    </xf>
    <xf numFmtId="0" fontId="18" fillId="0" borderId="1" xfId="0" applyFont="1" applyBorder="1" applyAlignment="1">
      <alignment horizontal="left" vertical="center" wrapText="1"/>
    </xf>
    <xf numFmtId="0" fontId="21" fillId="0" borderId="0" xfId="0" applyFont="1" applyAlignment="1">
      <alignment horizontal="center" vertical="center"/>
    </xf>
    <xf numFmtId="0" fontId="21" fillId="0" borderId="0" xfId="0" applyFont="1" applyAlignment="1">
      <alignment vertical="center"/>
    </xf>
    <xf numFmtId="49" fontId="18" fillId="0" borderId="1" xfId="0" applyNumberFormat="1" applyFont="1" applyFill="1" applyBorder="1" applyAlignment="1">
      <alignment horizontal="center" vertical="center"/>
    </xf>
    <xf numFmtId="49" fontId="21" fillId="0" borderId="0" xfId="0" applyNumberFormat="1" applyFont="1" applyFill="1" applyAlignment="1">
      <alignment horizontal="center" vertical="center"/>
    </xf>
    <xf numFmtId="0" fontId="18" fillId="0" borderId="0" xfId="0" applyFont="1"/>
    <xf numFmtId="49" fontId="26"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0" fontId="18" fillId="0" borderId="1" xfId="0" applyFont="1" applyBorder="1" applyAlignment="1">
      <alignment horizontal="right"/>
    </xf>
    <xf numFmtId="0" fontId="18" fillId="0" borderId="1" xfId="0" applyFont="1" applyFill="1" applyBorder="1" applyAlignment="1">
      <alignment horizontal="right" vertical="center"/>
    </xf>
    <xf numFmtId="166" fontId="2" fillId="0" borderId="1" xfId="1" applyNumberFormat="1" applyFont="1" applyBorder="1" applyAlignment="1">
      <alignment horizontal="right" vertical="center"/>
    </xf>
    <xf numFmtId="3" fontId="17" fillId="0" borderId="0" xfId="0" applyNumberFormat="1" applyFont="1" applyAlignment="1">
      <alignment horizontal="right" vertical="center"/>
    </xf>
    <xf numFmtId="0" fontId="1" fillId="0" borderId="1" xfId="0" applyFont="1" applyFill="1" applyBorder="1" applyAlignment="1">
      <alignment horizontal="center" vertical="center"/>
    </xf>
    <xf numFmtId="2" fontId="17" fillId="0" borderId="1" xfId="0" applyNumberFormat="1" applyFont="1" applyBorder="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center"/>
    </xf>
    <xf numFmtId="0" fontId="14" fillId="0" borderId="1" xfId="0" applyFont="1" applyBorder="1" applyAlignment="1">
      <alignment vertical="center"/>
    </xf>
    <xf numFmtId="0" fontId="14" fillId="0" borderId="1" xfId="0" applyFont="1" applyBorder="1" applyAlignment="1">
      <alignment horizontal="center" vertical="center"/>
    </xf>
    <xf numFmtId="49" fontId="14" fillId="0" borderId="1" xfId="0" applyNumberFormat="1" applyFont="1" applyBorder="1" applyAlignment="1">
      <alignment vertical="center"/>
    </xf>
    <xf numFmtId="3" fontId="14" fillId="0" borderId="1" xfId="0" applyNumberFormat="1" applyFont="1" applyBorder="1" applyAlignment="1">
      <alignment vertical="center"/>
    </xf>
    <xf numFmtId="0" fontId="2" fillId="0" borderId="1" xfId="0" applyFont="1" applyBorder="1" applyAlignment="1">
      <alignment vertical="center" wrapText="1"/>
    </xf>
    <xf numFmtId="3" fontId="1" fillId="2" borderId="1" xfId="0" applyNumberFormat="1" applyFont="1" applyFill="1" applyBorder="1" applyAlignment="1">
      <alignment vertical="center"/>
    </xf>
    <xf numFmtId="3" fontId="1" fillId="2" borderId="1" xfId="0" applyNumberFormat="1" applyFont="1" applyFill="1" applyBorder="1" applyAlignment="1">
      <alignment horizontal="right" vertical="center"/>
    </xf>
    <xf numFmtId="0" fontId="2" fillId="0" borderId="1" xfId="0" applyFont="1" applyBorder="1" applyAlignment="1">
      <alignment horizontal="left" wrapText="1"/>
    </xf>
    <xf numFmtId="0" fontId="1" fillId="0" borderId="1" xfId="0" applyFont="1" applyBorder="1" applyAlignment="1">
      <alignment vertical="justify"/>
    </xf>
    <xf numFmtId="0" fontId="1" fillId="0" borderId="1" xfId="0" applyFont="1" applyBorder="1" applyAlignment="1">
      <alignment horizontal="right" vertical="center"/>
    </xf>
    <xf numFmtId="0" fontId="1" fillId="0" borderId="5" xfId="0" applyFont="1" applyBorder="1" applyAlignment="1">
      <alignment horizontal="center" vertical="center"/>
    </xf>
    <xf numFmtId="0" fontId="1" fillId="0" borderId="5" xfId="0" applyFont="1" applyBorder="1" applyAlignment="1">
      <alignment vertical="center"/>
    </xf>
    <xf numFmtId="0" fontId="1" fillId="0" borderId="2" xfId="0" applyFont="1" applyBorder="1" applyAlignment="1">
      <alignment horizontal="center"/>
    </xf>
    <xf numFmtId="0" fontId="1" fillId="0" borderId="2" xfId="0" applyFont="1" applyBorder="1" applyAlignment="1"/>
    <xf numFmtId="0" fontId="1" fillId="0" borderId="1" xfId="0" applyFont="1" applyBorder="1" applyAlignment="1"/>
    <xf numFmtId="0" fontId="1" fillId="0" borderId="2" xfId="0" applyFont="1" applyBorder="1" applyAlignment="1">
      <alignment vertical="center"/>
    </xf>
    <xf numFmtId="0" fontId="1" fillId="0" borderId="0" xfId="0" applyFont="1" applyBorder="1"/>
    <xf numFmtId="49" fontId="2" fillId="0" borderId="0" xfId="0" applyNumberFormat="1" applyFont="1" applyBorder="1" applyAlignment="1">
      <alignment wrapText="1"/>
    </xf>
    <xf numFmtId="49" fontId="3" fillId="0" borderId="0" xfId="0" applyNumberFormat="1" applyFont="1" applyAlignment="1">
      <alignment horizontal="center" vertical="center" wrapText="1"/>
    </xf>
    <xf numFmtId="3" fontId="0" fillId="0" borderId="0" xfId="0" applyNumberFormat="1" applyFont="1" applyFill="1" applyBorder="1"/>
    <xf numFmtId="49" fontId="2" fillId="0" borderId="0" xfId="0" applyNumberFormat="1" applyFont="1" applyFill="1" applyBorder="1" applyAlignment="1">
      <alignment wrapText="1"/>
    </xf>
    <xf numFmtId="49" fontId="0" fillId="0" borderId="0" xfId="0" applyNumberFormat="1" applyFont="1" applyAlignment="1">
      <alignment horizontal="center" vertical="center" wrapText="1"/>
    </xf>
    <xf numFmtId="49" fontId="1" fillId="0" borderId="0" xfId="0" applyNumberFormat="1" applyFont="1" applyFill="1" applyBorder="1" applyAlignment="1">
      <alignment wrapText="1"/>
    </xf>
    <xf numFmtId="0" fontId="29" fillId="0" borderId="0" xfId="0" applyFont="1" applyBorder="1" applyAlignment="1">
      <alignment wrapText="1"/>
    </xf>
    <xf numFmtId="0" fontId="2" fillId="0" borderId="0" xfId="0" applyFont="1" applyFill="1" applyBorder="1" applyAlignment="1"/>
    <xf numFmtId="0" fontId="3" fillId="0" borderId="0" xfId="0" applyFont="1"/>
    <xf numFmtId="0" fontId="1" fillId="0" borderId="0" xfId="0" applyFont="1" applyFill="1" applyBorder="1" applyAlignment="1"/>
    <xf numFmtId="0" fontId="0" fillId="0" borderId="0" xfId="0" applyFont="1" applyFill="1"/>
    <xf numFmtId="0" fontId="30" fillId="0" borderId="0" xfId="0" applyFont="1" applyBorder="1" applyAlignment="1"/>
    <xf numFmtId="0" fontId="30" fillId="0" borderId="0" xfId="0" applyFont="1" applyFill="1" applyBorder="1"/>
    <xf numFmtId="0" fontId="3" fillId="0" borderId="0" xfId="0" applyFont="1" applyFill="1"/>
    <xf numFmtId="0" fontId="2" fillId="0" borderId="0" xfId="0" applyFont="1" applyBorder="1"/>
    <xf numFmtId="0" fontId="2" fillId="0" borderId="5" xfId="0" applyFont="1" applyBorder="1" applyAlignment="1">
      <alignment horizontal="center" vertical="center"/>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right" vertical="center" wrapText="1"/>
    </xf>
    <xf numFmtId="49" fontId="2" fillId="0" borderId="1" xfId="0" applyNumberFormat="1" applyFont="1" applyFill="1" applyBorder="1" applyAlignment="1">
      <alignment horizontal="right" vertical="center" wrapText="1"/>
    </xf>
    <xf numFmtId="166" fontId="17" fillId="0" borderId="1" xfId="1" applyNumberFormat="1" applyFont="1" applyBorder="1" applyAlignment="1">
      <alignment horizontal="right" vertical="center"/>
    </xf>
    <xf numFmtId="166" fontId="1" fillId="0" borderId="1" xfId="1" applyNumberFormat="1" applyFont="1" applyFill="1" applyBorder="1" applyAlignment="1">
      <alignment horizontal="right" vertical="center"/>
    </xf>
    <xf numFmtId="166" fontId="1" fillId="0" borderId="1" xfId="1" applyNumberFormat="1" applyFont="1" applyBorder="1" applyAlignment="1">
      <alignment horizontal="right" vertical="center"/>
    </xf>
    <xf numFmtId="3" fontId="1" fillId="0" borderId="1" xfId="0" applyNumberFormat="1" applyFont="1" applyFill="1" applyBorder="1" applyAlignment="1">
      <alignment horizontal="center" vertical="center"/>
    </xf>
    <xf numFmtId="166" fontId="11" fillId="0" borderId="1" xfId="1"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166" fontId="2" fillId="0" borderId="1" xfId="1" applyNumberFormat="1" applyFont="1" applyBorder="1" applyAlignment="1">
      <alignment horizontal="right" vertical="center" wrapText="1"/>
    </xf>
    <xf numFmtId="166" fontId="2" fillId="0" borderId="1" xfId="1" applyNumberFormat="1" applyFont="1" applyFill="1" applyBorder="1" applyAlignment="1">
      <alignment horizontal="right" vertical="center" wrapText="1"/>
    </xf>
    <xf numFmtId="49" fontId="1" fillId="0" borderId="1" xfId="0" applyNumberFormat="1" applyFont="1" applyBorder="1" applyAlignment="1">
      <alignment vertical="center" wrapText="1"/>
    </xf>
    <xf numFmtId="166" fontId="1" fillId="0" borderId="1" xfId="1" applyNumberFormat="1" applyFont="1" applyFill="1" applyBorder="1" applyAlignment="1">
      <alignment horizontal="right" vertical="center" wrapText="1"/>
    </xf>
    <xf numFmtId="49" fontId="1" fillId="0" borderId="1" xfId="0" applyNumberFormat="1"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xf>
    <xf numFmtId="166" fontId="29" fillId="0" borderId="1" xfId="1" applyNumberFormat="1" applyFont="1" applyBorder="1" applyAlignment="1">
      <alignment horizontal="right" vertical="center"/>
    </xf>
    <xf numFmtId="49" fontId="2" fillId="0" borderId="1" xfId="0" applyNumberFormat="1" applyFont="1" applyBorder="1" applyAlignment="1">
      <alignment horizontal="center" vertical="center"/>
    </xf>
    <xf numFmtId="166" fontId="2" fillId="0" borderId="1" xfId="1" applyNumberFormat="1" applyFont="1" applyFill="1" applyBorder="1" applyAlignment="1">
      <alignment horizontal="right" vertical="center"/>
    </xf>
    <xf numFmtId="0" fontId="2" fillId="0" borderId="1" xfId="0" applyFont="1" applyFill="1" applyBorder="1" applyAlignment="1">
      <alignment horizontal="center" vertical="center"/>
    </xf>
    <xf numFmtId="0" fontId="1" fillId="0" borderId="1" xfId="0" applyFont="1" applyFill="1" applyBorder="1" applyAlignment="1">
      <alignment vertical="center"/>
    </xf>
    <xf numFmtId="0" fontId="29" fillId="0" borderId="1" xfId="0" applyFont="1" applyFill="1" applyBorder="1" applyAlignment="1">
      <alignment horizontal="center" vertical="center" wrapText="1"/>
    </xf>
    <xf numFmtId="0" fontId="30" fillId="0" borderId="1" xfId="0" applyFont="1" applyBorder="1" applyAlignment="1">
      <alignment horizontal="center" vertical="center"/>
    </xf>
    <xf numFmtId="166" fontId="29" fillId="0" borderId="1" xfId="1" applyNumberFormat="1" applyFont="1" applyBorder="1" applyAlignment="1">
      <alignment horizontal="right" vertical="center" wrapText="1"/>
    </xf>
    <xf numFmtId="0" fontId="30" fillId="0" borderId="1" xfId="0" applyFont="1" applyBorder="1" applyAlignment="1">
      <alignment horizontal="center" vertical="center" wrapText="1"/>
    </xf>
    <xf numFmtId="166" fontId="30" fillId="0" borderId="1" xfId="1" applyNumberFormat="1" applyFont="1" applyBorder="1" applyAlignment="1">
      <alignment horizontal="right" vertical="center"/>
    </xf>
    <xf numFmtId="166" fontId="30" fillId="0" borderId="1" xfId="1" applyNumberFormat="1" applyFont="1" applyFill="1" applyBorder="1" applyAlignment="1">
      <alignment horizontal="right" vertical="center"/>
    </xf>
    <xf numFmtId="0" fontId="30" fillId="0" borderId="1" xfId="0" applyFont="1" applyFill="1" applyBorder="1" applyAlignment="1">
      <alignment horizontal="center" vertical="center"/>
    </xf>
    <xf numFmtId="0" fontId="30" fillId="0" borderId="1" xfId="0" applyFont="1" applyFill="1" applyBorder="1" applyAlignment="1">
      <alignment vertical="center" wrapText="1"/>
    </xf>
    <xf numFmtId="166" fontId="29" fillId="0" borderId="1" xfId="1" applyNumberFormat="1" applyFont="1" applyFill="1" applyBorder="1" applyAlignment="1">
      <alignment horizontal="right" vertical="center"/>
    </xf>
    <xf numFmtId="0" fontId="7" fillId="0" borderId="0" xfId="0" applyFont="1"/>
    <xf numFmtId="0" fontId="27" fillId="0" borderId="1" xfId="0" applyFont="1" applyBorder="1" applyAlignment="1">
      <alignment horizontal="center"/>
    </xf>
    <xf numFmtId="0" fontId="28" fillId="0" borderId="1" xfId="0" applyFont="1" applyBorder="1" applyAlignment="1">
      <alignment horizontal="center"/>
    </xf>
    <xf numFmtId="0" fontId="31" fillId="0" borderId="0" xfId="0" applyFont="1"/>
    <xf numFmtId="0" fontId="24" fillId="0" borderId="1" xfId="0" applyFont="1" applyBorder="1" applyAlignment="1">
      <alignment horizontal="center"/>
    </xf>
    <xf numFmtId="0" fontId="32" fillId="0" borderId="0" xfId="0" applyFont="1"/>
    <xf numFmtId="0" fontId="28"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27" fillId="0" borderId="1" xfId="0" applyFont="1" applyBorder="1" applyAlignment="1">
      <alignment horizontal="right" vertical="center"/>
    </xf>
    <xf numFmtId="0" fontId="27" fillId="0" borderId="1" xfId="0" applyFont="1" applyBorder="1" applyAlignment="1">
      <alignment horizontal="right"/>
    </xf>
    <xf numFmtId="0" fontId="18" fillId="0" borderId="1" xfId="0" applyFont="1" applyBorder="1" applyAlignment="1">
      <alignment horizontal="center" wrapText="1"/>
    </xf>
    <xf numFmtId="0" fontId="7" fillId="0" borderId="1" xfId="0" applyFont="1" applyBorder="1" applyAlignment="1">
      <alignment horizontal="right" vertical="center"/>
    </xf>
    <xf numFmtId="3" fontId="1" fillId="0" borderId="1" xfId="0" applyNumberFormat="1" applyFont="1" applyFill="1" applyBorder="1" applyAlignment="1">
      <alignment horizontal="right" vertical="center" wrapText="1"/>
    </xf>
    <xf numFmtId="0" fontId="34" fillId="0" borderId="1" xfId="0" applyFont="1" applyBorder="1" applyAlignment="1">
      <alignment horizontal="left" vertical="center" wrapText="1"/>
    </xf>
    <xf numFmtId="0" fontId="30"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5" fillId="0" borderId="1" xfId="0" applyFont="1" applyBorder="1" applyAlignment="1">
      <alignment horizontal="center"/>
    </xf>
    <xf numFmtId="0" fontId="35" fillId="0" borderId="1" xfId="0" applyFont="1" applyBorder="1" applyAlignment="1">
      <alignment horizontal="left" vertical="center" wrapText="1"/>
    </xf>
    <xf numFmtId="0" fontId="36" fillId="0" borderId="1" xfId="0" applyFont="1" applyBorder="1" applyAlignment="1">
      <alignment horizontal="right" vertical="center"/>
    </xf>
    <xf numFmtId="49" fontId="1" fillId="0" borderId="1" xfId="0" applyNumberFormat="1" applyFont="1" applyFill="1" applyBorder="1" applyAlignment="1">
      <alignment horizontal="left" vertical="center" wrapText="1"/>
    </xf>
    <xf numFmtId="0" fontId="2" fillId="0" borderId="2" xfId="0" applyFont="1" applyBorder="1" applyAlignment="1">
      <alignment horizontal="left" vertical="center"/>
    </xf>
    <xf numFmtId="0" fontId="18" fillId="2" borderId="1" xfId="0" applyFont="1" applyFill="1" applyBorder="1" applyAlignment="1">
      <alignment horizontal="left" vertical="center" wrapText="1"/>
    </xf>
    <xf numFmtId="0" fontId="18" fillId="2" borderId="1" xfId="0" applyFont="1" applyFill="1" applyBorder="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0" borderId="0" xfId="0" applyFont="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right" vertical="center" wrapText="1"/>
    </xf>
    <xf numFmtId="3"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vertical="center" wrapText="1"/>
    </xf>
    <xf numFmtId="166" fontId="1" fillId="0" borderId="1" xfId="1" applyNumberFormat="1" applyFont="1" applyBorder="1" applyAlignment="1">
      <alignment horizontal="center" vertical="center" wrapText="1"/>
    </xf>
    <xf numFmtId="0" fontId="1" fillId="2" borderId="0" xfId="0" applyFont="1" applyFill="1" applyAlignment="1">
      <alignment horizontal="center" vertical="center" wrapText="1"/>
    </xf>
    <xf numFmtId="0" fontId="17" fillId="0" borderId="1" xfId="0" applyFont="1" applyBorder="1" applyAlignment="1">
      <alignment horizontal="left" vertical="center"/>
    </xf>
    <xf numFmtId="0" fontId="3" fillId="0" borderId="0" xfId="0" applyFont="1" applyAlignment="1">
      <alignment vertical="center"/>
    </xf>
    <xf numFmtId="3" fontId="4" fillId="0" borderId="1" xfId="0" applyNumberFormat="1" applyFont="1" applyBorder="1" applyAlignment="1">
      <alignment vertical="center"/>
    </xf>
    <xf numFmtId="0" fontId="2" fillId="0" borderId="2" xfId="0" applyFont="1" applyBorder="1" applyAlignment="1"/>
    <xf numFmtId="0" fontId="2" fillId="0" borderId="1" xfId="0" applyFont="1" applyBorder="1" applyAlignment="1"/>
    <xf numFmtId="0" fontId="37" fillId="0" borderId="1" xfId="0" applyFont="1" applyBorder="1" applyAlignment="1">
      <alignment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2" fillId="0" borderId="12" xfId="0" applyFont="1" applyBorder="1" applyAlignment="1">
      <alignment horizontal="center"/>
    </xf>
    <xf numFmtId="0" fontId="2" fillId="0" borderId="12" xfId="0" applyFont="1" applyBorder="1"/>
    <xf numFmtId="0" fontId="2" fillId="0" borderId="12" xfId="0" applyFont="1" applyBorder="1" applyAlignment="1">
      <alignment horizontal="center" vertical="center"/>
    </xf>
    <xf numFmtId="49" fontId="2" fillId="0" borderId="12" xfId="0" applyNumberFormat="1" applyFont="1" applyBorder="1"/>
    <xf numFmtId="3" fontId="2" fillId="0" borderId="12" xfId="0" applyNumberFormat="1" applyFont="1" applyBorder="1"/>
    <xf numFmtId="0" fontId="1" fillId="0" borderId="13" xfId="0" applyFont="1" applyBorder="1" applyAlignment="1">
      <alignment horizontal="center"/>
    </xf>
    <xf numFmtId="0" fontId="1" fillId="0" borderId="13" xfId="0" applyFont="1" applyBorder="1"/>
    <xf numFmtId="0" fontId="1" fillId="0" borderId="13" xfId="0" applyFont="1" applyBorder="1" applyAlignment="1">
      <alignment horizontal="center" vertical="center"/>
    </xf>
    <xf numFmtId="0" fontId="2" fillId="0" borderId="13" xfId="0" applyFont="1" applyBorder="1" applyAlignment="1">
      <alignment horizontal="center"/>
    </xf>
    <xf numFmtId="0" fontId="2" fillId="0" borderId="13" xfId="0" applyFont="1" applyBorder="1"/>
    <xf numFmtId="0" fontId="2" fillId="0" borderId="13" xfId="0" applyFont="1" applyBorder="1" applyAlignment="1">
      <alignment horizontal="center" vertical="center"/>
    </xf>
    <xf numFmtId="49" fontId="1" fillId="0" borderId="5" xfId="0" applyNumberFormat="1" applyFont="1" applyBorder="1" applyAlignment="1">
      <alignment horizontal="center" vertical="center"/>
    </xf>
    <xf numFmtId="3" fontId="1" fillId="0" borderId="5" xfId="0" applyNumberFormat="1" applyFont="1" applyBorder="1" applyAlignment="1">
      <alignment horizontal="right" vertical="center"/>
    </xf>
    <xf numFmtId="0" fontId="2" fillId="0" borderId="5" xfId="0" applyFont="1" applyBorder="1" applyAlignment="1">
      <alignment vertical="center" wrapText="1"/>
    </xf>
    <xf numFmtId="0" fontId="1" fillId="0" borderId="12" xfId="0" applyFont="1" applyBorder="1" applyAlignment="1">
      <alignment vertical="center"/>
    </xf>
    <xf numFmtId="0" fontId="1" fillId="0" borderId="13" xfId="0" applyFont="1" applyBorder="1" applyAlignment="1">
      <alignment vertical="center"/>
    </xf>
    <xf numFmtId="49" fontId="1" fillId="0" borderId="13" xfId="0" applyNumberFormat="1" applyFont="1" applyBorder="1" applyAlignment="1">
      <alignment horizontal="center" vertical="center"/>
    </xf>
    <xf numFmtId="49" fontId="2" fillId="0" borderId="13" xfId="0" applyNumberFormat="1" applyFont="1" applyBorder="1" applyAlignment="1">
      <alignment horizontal="center" vertical="center"/>
    </xf>
    <xf numFmtId="3" fontId="1" fillId="0" borderId="13" xfId="0" applyNumberFormat="1" applyFont="1" applyBorder="1" applyAlignment="1">
      <alignment horizontal="right" vertical="center"/>
    </xf>
    <xf numFmtId="3" fontId="2" fillId="0" borderId="13" xfId="0" applyNumberFormat="1" applyFont="1" applyBorder="1" applyAlignment="1">
      <alignment horizontal="right" vertical="center"/>
    </xf>
    <xf numFmtId="0" fontId="37" fillId="0" borderId="12" xfId="0" applyFont="1" applyBorder="1" applyAlignment="1">
      <alignment horizontal="center"/>
    </xf>
    <xf numFmtId="0" fontId="4" fillId="0" borderId="12" xfId="0" applyFont="1" applyBorder="1"/>
    <xf numFmtId="0" fontId="37" fillId="0" borderId="13" xfId="0" applyFont="1" applyBorder="1" applyAlignment="1">
      <alignment horizontal="center"/>
    </xf>
    <xf numFmtId="0" fontId="4" fillId="0" borderId="13" xfId="0" applyFont="1" applyBorder="1"/>
    <xf numFmtId="0" fontId="37" fillId="0" borderId="14" xfId="0" applyFont="1" applyBorder="1" applyAlignment="1">
      <alignment horizontal="center"/>
    </xf>
    <xf numFmtId="0" fontId="4" fillId="0" borderId="14" xfId="0" applyFont="1" applyBorder="1"/>
    <xf numFmtId="0" fontId="38" fillId="0" borderId="5" xfId="0" applyFont="1" applyBorder="1" applyAlignment="1">
      <alignment horizontal="center" vertical="center" wrapText="1"/>
    </xf>
    <xf numFmtId="0" fontId="37" fillId="0" borderId="12" xfId="0" applyFont="1" applyBorder="1" applyAlignment="1">
      <alignment vertical="center"/>
    </xf>
    <xf numFmtId="0" fontId="37" fillId="0" borderId="13" xfId="0" applyFont="1" applyBorder="1" applyAlignment="1">
      <alignment vertical="center"/>
    </xf>
    <xf numFmtId="0" fontId="37" fillId="0" borderId="14" xfId="0" applyFont="1" applyBorder="1" applyAlignment="1">
      <alignment vertical="center"/>
    </xf>
    <xf numFmtId="0" fontId="2" fillId="0" borderId="5" xfId="0" applyFont="1" applyBorder="1" applyAlignment="1">
      <alignment horizontal="right" vertical="center"/>
    </xf>
    <xf numFmtId="0" fontId="4" fillId="0" borderId="6" xfId="0" applyFont="1" applyBorder="1"/>
    <xf numFmtId="0" fontId="2" fillId="0" borderId="6" xfId="0" applyFont="1" applyBorder="1" applyAlignment="1">
      <alignment horizontal="center" vertical="center"/>
    </xf>
    <xf numFmtId="0" fontId="2" fillId="0" borderId="6" xfId="0" applyFont="1" applyBorder="1" applyAlignment="1">
      <alignment vertical="center"/>
    </xf>
    <xf numFmtId="49" fontId="26" fillId="0" borderId="1" xfId="0" applyNumberFormat="1" applyFont="1" applyBorder="1" applyAlignment="1">
      <alignment horizontal="left" vertical="center"/>
    </xf>
    <xf numFmtId="0" fontId="1" fillId="0" borderId="1" xfId="0" applyFont="1" applyBorder="1" applyAlignment="1">
      <alignment horizontal="left" wrapText="1"/>
    </xf>
    <xf numFmtId="0" fontId="1" fillId="0" borderId="1" xfId="0" applyFont="1" applyFill="1" applyBorder="1" applyAlignment="1">
      <alignment horizontal="left"/>
    </xf>
    <xf numFmtId="0" fontId="1" fillId="0" borderId="1" xfId="0" applyFont="1" applyFill="1" applyBorder="1" applyAlignment="1">
      <alignment horizontal="right" vertical="center"/>
    </xf>
    <xf numFmtId="0" fontId="1" fillId="0" borderId="1" xfId="0" applyFont="1" applyFill="1" applyBorder="1" applyAlignment="1">
      <alignment horizontal="right"/>
    </xf>
    <xf numFmtId="0" fontId="7" fillId="0" borderId="1" xfId="0" applyFont="1" applyBorder="1"/>
    <xf numFmtId="3" fontId="1" fillId="0" borderId="1" xfId="0" applyNumberFormat="1" applyFont="1" applyBorder="1" applyAlignment="1">
      <alignment horizontal="left" vertical="center"/>
    </xf>
    <xf numFmtId="0" fontId="8" fillId="0" borderId="13" xfId="0" applyFont="1" applyBorder="1" applyAlignment="1">
      <alignment horizontal="center"/>
    </xf>
    <xf numFmtId="0" fontId="8" fillId="0" borderId="13" xfId="0" applyFont="1" applyBorder="1"/>
    <xf numFmtId="49" fontId="1" fillId="0" borderId="13" xfId="0" applyNumberFormat="1" applyFont="1" applyBorder="1"/>
    <xf numFmtId="3" fontId="1" fillId="0" borderId="13" xfId="0" applyNumberFormat="1" applyFont="1" applyBorder="1" applyAlignment="1">
      <alignment horizontal="right"/>
    </xf>
    <xf numFmtId="0" fontId="39" fillId="0" borderId="13" xfId="0" applyFont="1" applyBorder="1" applyAlignment="1">
      <alignment wrapText="1"/>
    </xf>
    <xf numFmtId="0" fontId="18" fillId="0" borderId="13" xfId="0" applyFont="1" applyBorder="1" applyAlignment="1">
      <alignment horizontal="center"/>
    </xf>
    <xf numFmtId="0" fontId="18" fillId="0" borderId="13" xfId="0" applyFont="1" applyBorder="1"/>
    <xf numFmtId="0" fontId="12" fillId="0" borderId="13" xfId="0" applyFont="1" applyBorder="1" applyAlignment="1">
      <alignment horizontal="center" vertical="center"/>
    </xf>
    <xf numFmtId="0" fontId="12" fillId="0" borderId="13" xfId="0" applyFont="1" applyBorder="1" applyAlignment="1">
      <alignment horizontal="justify" vertical="center"/>
    </xf>
    <xf numFmtId="0" fontId="0" fillId="0" borderId="0" xfId="0" applyFont="1" applyAlignment="1"/>
    <xf numFmtId="0" fontId="1" fillId="0" borderId="13" xfId="0" applyFont="1" applyBorder="1" applyAlignment="1">
      <alignment horizontal="center" vertical="center" wrapText="1"/>
    </xf>
    <xf numFmtId="0" fontId="1" fillId="0" borderId="13" xfId="0" applyFont="1" applyBorder="1" applyAlignment="1">
      <alignment horizontal="center" wrapText="1"/>
    </xf>
    <xf numFmtId="0" fontId="1" fillId="0" borderId="13" xfId="0" applyFont="1" applyFill="1" applyBorder="1" applyAlignment="1">
      <alignment horizontal="center" vertical="center"/>
    </xf>
    <xf numFmtId="166" fontId="1" fillId="0" borderId="13" xfId="1" applyNumberFormat="1" applyFont="1" applyBorder="1" applyAlignment="1">
      <alignment horizontal="right" vertical="center"/>
    </xf>
    <xf numFmtId="0" fontId="1" fillId="2" borderId="13" xfId="0" applyFont="1" applyFill="1" applyBorder="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18" fillId="0" borderId="13"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vertical="center"/>
    </xf>
    <xf numFmtId="3" fontId="1" fillId="0" borderId="13" xfId="0" applyNumberFormat="1"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3" fontId="1" fillId="0" borderId="14" xfId="0" applyNumberFormat="1" applyFont="1" applyBorder="1" applyAlignment="1">
      <alignment horizontal="right" vertical="center"/>
    </xf>
    <xf numFmtId="49" fontId="1" fillId="0" borderId="14"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4" fillId="0" borderId="12" xfId="0" applyNumberFormat="1" applyFont="1" applyBorder="1" applyAlignment="1">
      <alignment horizontal="center" vertical="center"/>
    </xf>
    <xf numFmtId="49" fontId="40" fillId="0" borderId="0" xfId="0" applyNumberFormat="1" applyFont="1" applyAlignment="1">
      <alignment horizontal="center" vertical="center"/>
    </xf>
    <xf numFmtId="49" fontId="41" fillId="0" borderId="0" xfId="0" applyNumberFormat="1" applyFont="1" applyAlignment="1">
      <alignment horizontal="center" vertical="center"/>
    </xf>
    <xf numFmtId="49" fontId="4" fillId="0" borderId="13" xfId="0" applyNumberFormat="1" applyFont="1" applyBorder="1" applyAlignment="1">
      <alignment horizontal="center" vertical="center"/>
    </xf>
    <xf numFmtId="49" fontId="42" fillId="0" borderId="0" xfId="0" applyNumberFormat="1" applyFont="1" applyAlignment="1">
      <alignment horizontal="center" vertical="center"/>
    </xf>
    <xf numFmtId="0" fontId="2" fillId="0" borderId="12" xfId="0" applyFont="1" applyBorder="1" applyAlignment="1">
      <alignment vertical="center"/>
    </xf>
    <xf numFmtId="49" fontId="2" fillId="0" borderId="12" xfId="0" applyNumberFormat="1" applyFont="1" applyBorder="1" applyAlignment="1">
      <alignment horizontal="right" vertical="center"/>
    </xf>
    <xf numFmtId="0" fontId="2" fillId="0" borderId="13" xfId="0" applyFont="1" applyBorder="1" applyAlignment="1">
      <alignment vertical="center"/>
    </xf>
    <xf numFmtId="49" fontId="2" fillId="0" borderId="13" xfId="0" applyNumberFormat="1" applyFont="1" applyBorder="1" applyAlignment="1">
      <alignment horizontal="right" vertical="center"/>
    </xf>
    <xf numFmtId="0" fontId="2" fillId="0" borderId="13" xfId="0" applyFont="1" applyBorder="1" applyAlignment="1">
      <alignment vertical="center" wrapText="1"/>
    </xf>
    <xf numFmtId="0" fontId="2" fillId="0" borderId="14" xfId="0" applyFont="1" applyBorder="1" applyAlignment="1">
      <alignment horizontal="center" vertical="center"/>
    </xf>
    <xf numFmtId="0" fontId="2" fillId="0" borderId="14" xfId="0" applyFont="1" applyBorder="1" applyAlignment="1">
      <alignment vertical="center" wrapText="1"/>
    </xf>
    <xf numFmtId="49" fontId="2" fillId="0" borderId="14" xfId="0" applyNumberFormat="1" applyFont="1" applyBorder="1" applyAlignment="1">
      <alignment horizontal="right" vertical="center"/>
    </xf>
    <xf numFmtId="0" fontId="2" fillId="0" borderId="2" xfId="0" applyFont="1" applyBorder="1" applyAlignment="1">
      <alignment horizontal="center"/>
    </xf>
    <xf numFmtId="0" fontId="26" fillId="0" borderId="1" xfId="0" applyFont="1" applyBorder="1"/>
    <xf numFmtId="0" fontId="7" fillId="0" borderId="1" xfId="0" applyFont="1" applyBorder="1" applyAlignment="1">
      <alignment horizontal="left" vertical="center" wrapText="1"/>
    </xf>
    <xf numFmtId="0" fontId="1" fillId="0" borderId="7" xfId="0" applyFont="1" applyBorder="1" applyAlignment="1">
      <alignment horizontal="center" vertical="center"/>
    </xf>
    <xf numFmtId="0" fontId="14" fillId="0" borderId="1" xfId="0" applyFont="1" applyBorder="1" applyAlignment="1">
      <alignment wrapText="1"/>
    </xf>
    <xf numFmtId="0" fontId="1" fillId="0" borderId="2" xfId="0" applyFont="1" applyBorder="1"/>
    <xf numFmtId="0" fontId="2" fillId="2" borderId="1" xfId="0" applyFont="1" applyFill="1" applyBorder="1" applyAlignment="1">
      <alignment horizontal="center" vertical="center" wrapText="1"/>
    </xf>
    <xf numFmtId="0" fontId="17" fillId="0" borderId="1" xfId="0" applyFont="1" applyBorder="1" applyAlignment="1">
      <alignment horizontal="left" vertical="center"/>
    </xf>
    <xf numFmtId="0" fontId="1" fillId="0" borderId="6" xfId="0" applyFont="1" applyBorder="1" applyAlignment="1">
      <alignment vertical="center"/>
    </xf>
    <xf numFmtId="0" fontId="10" fillId="0" borderId="1" xfId="0" applyFont="1" applyBorder="1"/>
    <xf numFmtId="49" fontId="10" fillId="0" borderId="1" xfId="0" applyNumberFormat="1" applyFont="1" applyBorder="1"/>
    <xf numFmtId="3" fontId="10" fillId="0" borderId="1" xfId="0" applyNumberFormat="1" applyFont="1" applyBorder="1"/>
    <xf numFmtId="0" fontId="1" fillId="2" borderId="1" xfId="0" applyFont="1" applyFill="1" applyBorder="1" applyAlignment="1">
      <alignment vertical="center"/>
    </xf>
    <xf numFmtId="0" fontId="10" fillId="0" borderId="1" xfId="0" applyFont="1" applyBorder="1" applyAlignment="1">
      <alignment vertical="center"/>
    </xf>
    <xf numFmtId="0" fontId="2" fillId="2" borderId="1" xfId="0" applyFont="1" applyFill="1" applyBorder="1" applyAlignment="1">
      <alignment vertical="center"/>
    </xf>
    <xf numFmtId="0" fontId="2" fillId="2" borderId="1" xfId="0" applyFont="1" applyFill="1" applyBorder="1"/>
    <xf numFmtId="3" fontId="2" fillId="0" borderId="1" xfId="0" applyNumberFormat="1" applyFont="1" applyBorder="1"/>
    <xf numFmtId="3" fontId="2" fillId="0" borderId="1" xfId="0" applyNumberFormat="1" applyFont="1" applyBorder="1" applyAlignment="1">
      <alignment horizontal="center"/>
    </xf>
    <xf numFmtId="3" fontId="1"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166" fontId="1" fillId="2" borderId="1" xfId="1" applyNumberFormat="1" applyFont="1" applyFill="1" applyBorder="1" applyAlignment="1">
      <alignment horizontal="right" vertical="center"/>
    </xf>
    <xf numFmtId="166" fontId="1" fillId="2" borderId="1" xfId="1" quotePrefix="1" applyNumberFormat="1" applyFont="1" applyFill="1" applyBorder="1" applyAlignment="1">
      <alignment horizontal="right" vertical="center"/>
    </xf>
    <xf numFmtId="0" fontId="2" fillId="2" borderId="1" xfId="0" applyFont="1" applyFill="1" applyBorder="1" applyAlignment="1">
      <alignment horizontal="center" vertical="center"/>
    </xf>
    <xf numFmtId="37" fontId="1" fillId="0" borderId="1" xfId="1" applyNumberFormat="1" applyFont="1" applyBorder="1" applyAlignment="1">
      <alignment horizontal="right" vertical="center"/>
    </xf>
    <xf numFmtId="0" fontId="35" fillId="0" borderId="1" xfId="0" applyFont="1" applyBorder="1" applyAlignment="1">
      <alignment horizontal="left" vertical="center"/>
    </xf>
    <xf numFmtId="0" fontId="2" fillId="0" borderId="6" xfId="0" applyFont="1" applyBorder="1" applyAlignment="1">
      <alignment vertical="center" wrapText="1"/>
    </xf>
    <xf numFmtId="49" fontId="1" fillId="0" borderId="6" xfId="0" applyNumberFormat="1" applyFont="1" applyBorder="1" applyAlignment="1">
      <alignment horizontal="center" vertical="center"/>
    </xf>
    <xf numFmtId="1" fontId="1" fillId="0" borderId="1" xfId="0" applyNumberFormat="1" applyFont="1" applyBorder="1"/>
    <xf numFmtId="0" fontId="2" fillId="0" borderId="6" xfId="0" applyNumberFormat="1" applyFont="1" applyBorder="1" applyAlignment="1">
      <alignment horizontal="right" vertical="center"/>
    </xf>
    <xf numFmtId="0" fontId="1" fillId="0" borderId="3" xfId="0" applyFont="1" applyBorder="1" applyAlignment="1">
      <alignment horizontal="center"/>
    </xf>
    <xf numFmtId="2" fontId="17" fillId="0" borderId="1" xfId="0" applyNumberFormat="1" applyFont="1" applyBorder="1" applyAlignment="1">
      <alignment horizontal="center" vertical="center"/>
    </xf>
    <xf numFmtId="0" fontId="4" fillId="0" borderId="2" xfId="0" applyFont="1" applyBorder="1"/>
    <xf numFmtId="0" fontId="4" fillId="0" borderId="15" xfId="0" applyFont="1" applyFill="1" applyBorder="1" applyAlignment="1"/>
    <xf numFmtId="0" fontId="4" fillId="0" borderId="16" xfId="0" applyFont="1" applyFill="1" applyBorder="1" applyAlignment="1">
      <alignment horizontal="center" vertical="center"/>
    </xf>
    <xf numFmtId="0" fontId="4" fillId="0" borderId="16" xfId="0" applyFont="1" applyFill="1" applyBorder="1" applyAlignment="1"/>
    <xf numFmtId="0" fontId="1" fillId="0" borderId="16" xfId="0" applyFont="1" applyFill="1" applyBorder="1" applyAlignment="1"/>
    <xf numFmtId="0" fontId="4" fillId="0" borderId="16" xfId="0" applyFont="1" applyBorder="1" applyAlignment="1">
      <alignment horizontal="center"/>
    </xf>
    <xf numFmtId="49" fontId="4" fillId="0" borderId="16" xfId="0" applyNumberFormat="1" applyFont="1" applyFill="1" applyBorder="1" applyAlignment="1"/>
    <xf numFmtId="3" fontId="4" fillId="0" borderId="16" xfId="0" applyNumberFormat="1" applyFont="1" applyFill="1" applyBorder="1" applyAlignment="1"/>
    <xf numFmtId="0" fontId="4" fillId="0" borderId="16" xfId="0" applyFont="1" applyFill="1" applyBorder="1" applyAlignment="1">
      <alignment vertical="center"/>
    </xf>
    <xf numFmtId="0" fontId="1" fillId="0" borderId="16" xfId="0" applyFont="1" applyFill="1" applyBorder="1" applyAlignment="1">
      <alignment vertical="center"/>
    </xf>
    <xf numFmtId="3" fontId="4" fillId="0" borderId="16" xfId="0" applyNumberFormat="1" applyFont="1" applyBorder="1" applyAlignment="1">
      <alignment horizontal="right"/>
    </xf>
    <xf numFmtId="0" fontId="1" fillId="0" borderId="16" xfId="0" applyFont="1" applyBorder="1"/>
    <xf numFmtId="0" fontId="4" fillId="0" borderId="6" xfId="0" applyFont="1" applyFill="1" applyBorder="1" applyAlignment="1"/>
    <xf numFmtId="0" fontId="4" fillId="0" borderId="16" xfId="0" applyFont="1" applyBorder="1"/>
    <xf numFmtId="3" fontId="1" fillId="0" borderId="16" xfId="0" applyNumberFormat="1" applyFont="1" applyBorder="1" applyAlignment="1">
      <alignment horizontal="right" vertical="center"/>
    </xf>
    <xf numFmtId="0" fontId="1" fillId="0" borderId="16" xfId="0" applyFont="1" applyBorder="1" applyAlignment="1">
      <alignment vertical="center"/>
    </xf>
    <xf numFmtId="0" fontId="2" fillId="0" borderId="16" xfId="0" applyFont="1" applyBorder="1" applyAlignment="1">
      <alignment horizontal="center" vertical="center"/>
    </xf>
    <xf numFmtId="0" fontId="1" fillId="0" borderId="16" xfId="0" applyFont="1" applyBorder="1" applyAlignment="1">
      <alignment vertical="center" wrapText="1"/>
    </xf>
    <xf numFmtId="0" fontId="1" fillId="0" borderId="16" xfId="0" applyFont="1" applyBorder="1" applyAlignment="1">
      <alignment horizontal="center" vertical="center"/>
    </xf>
    <xf numFmtId="0" fontId="0" fillId="0" borderId="16" xfId="0" applyBorder="1" applyAlignment="1">
      <alignment horizontal="center" vertical="center"/>
    </xf>
    <xf numFmtId="49" fontId="0" fillId="0" borderId="16" xfId="0" applyNumberFormat="1" applyBorder="1"/>
    <xf numFmtId="0" fontId="0" fillId="0" borderId="16" xfId="0" applyBorder="1"/>
    <xf numFmtId="3" fontId="4" fillId="0" borderId="16" xfId="0" applyNumberFormat="1" applyFont="1" applyBorder="1"/>
    <xf numFmtId="0" fontId="4" fillId="0" borderId="16" xfId="0" applyFont="1" applyBorder="1" applyAlignment="1">
      <alignment horizontal="center" vertical="center"/>
    </xf>
    <xf numFmtId="0" fontId="4" fillId="0" borderId="16" xfId="0" applyFont="1" applyBorder="1" applyAlignment="1">
      <alignment vertical="center"/>
    </xf>
    <xf numFmtId="0" fontId="2" fillId="0" borderId="16" xfId="0" applyFont="1" applyBorder="1" applyAlignment="1">
      <alignment vertical="center" wrapText="1"/>
    </xf>
    <xf numFmtId="0" fontId="1" fillId="0" borderId="16" xfId="0" applyFont="1" applyFill="1" applyBorder="1" applyAlignment="1">
      <alignment horizontal="center" vertical="center"/>
    </xf>
    <xf numFmtId="49" fontId="1" fillId="0" borderId="16" xfId="0" applyNumberFormat="1" applyFont="1" applyFill="1" applyBorder="1" applyAlignment="1">
      <alignment horizontal="center"/>
    </xf>
    <xf numFmtId="3" fontId="1" fillId="0" borderId="16" xfId="0" applyNumberFormat="1" applyFont="1" applyFill="1" applyBorder="1" applyAlignment="1">
      <alignment horizontal="right"/>
    </xf>
    <xf numFmtId="0" fontId="1" fillId="0" borderId="15" xfId="0" applyFont="1" applyFill="1" applyBorder="1" applyAlignment="1">
      <alignment horizontal="center" vertical="center"/>
    </xf>
    <xf numFmtId="0" fontId="1" fillId="0" borderId="16" xfId="0" applyFont="1" applyFill="1" applyBorder="1" applyAlignment="1">
      <alignment horizontal="center"/>
    </xf>
    <xf numFmtId="0" fontId="4" fillId="0" borderId="18" xfId="0" applyFont="1" applyFill="1" applyBorder="1" applyAlignment="1">
      <alignment vertical="center"/>
    </xf>
    <xf numFmtId="49" fontId="1" fillId="0" borderId="16" xfId="0" applyNumberFormat="1" applyFont="1" applyFill="1" applyBorder="1" applyAlignment="1">
      <alignment horizontal="center" vertical="center"/>
    </xf>
    <xf numFmtId="3" fontId="1" fillId="0" borderId="16" xfId="0" applyNumberFormat="1" applyFont="1" applyFill="1" applyBorder="1" applyAlignment="1">
      <alignment vertical="center"/>
    </xf>
    <xf numFmtId="3" fontId="1" fillId="0" borderId="16" xfId="0" applyNumberFormat="1" applyFont="1" applyFill="1" applyBorder="1" applyAlignment="1">
      <alignment horizontal="right" vertical="center"/>
    </xf>
    <xf numFmtId="0" fontId="1" fillId="0" borderId="16" xfId="0" applyFont="1" applyFill="1" applyBorder="1" applyAlignment="1">
      <alignment horizontal="center" wrapText="1"/>
    </xf>
    <xf numFmtId="0" fontId="4" fillId="0" borderId="16" xfId="0" applyFont="1" applyFill="1" applyBorder="1" applyAlignment="1">
      <alignment vertical="center" wrapText="1"/>
    </xf>
    <xf numFmtId="0" fontId="1" fillId="0" borderId="16" xfId="0" applyFont="1" applyFill="1" applyBorder="1" applyAlignment="1">
      <alignment vertical="center" wrapText="1"/>
    </xf>
    <xf numFmtId="0" fontId="1" fillId="0" borderId="6" xfId="0" applyFont="1" applyFill="1" applyBorder="1" applyAlignment="1">
      <alignment horizontal="center"/>
    </xf>
    <xf numFmtId="3" fontId="1" fillId="0" borderId="16" xfId="0" applyNumberFormat="1" applyFont="1" applyBorder="1" applyAlignment="1">
      <alignment horizontal="right"/>
    </xf>
    <xf numFmtId="171" fontId="1" fillId="0" borderId="16" xfId="0" applyNumberFormat="1" applyFont="1" applyBorder="1" applyAlignment="1">
      <alignment horizontal="right"/>
    </xf>
    <xf numFmtId="0" fontId="18" fillId="0" borderId="0" xfId="0" applyFont="1" applyFill="1" applyAlignment="1">
      <alignment vertical="center"/>
    </xf>
    <xf numFmtId="0" fontId="2" fillId="0" borderId="16" xfId="0" applyFont="1" applyBorder="1" applyAlignment="1">
      <alignment horizontal="center"/>
    </xf>
    <xf numFmtId="0" fontId="2" fillId="0" borderId="16" xfId="0" applyFont="1" applyBorder="1"/>
    <xf numFmtId="0" fontId="1" fillId="0" borderId="16" xfId="0" applyFont="1" applyBorder="1" applyAlignment="1">
      <alignment horizontal="right"/>
    </xf>
    <xf numFmtId="0" fontId="1" fillId="0" borderId="16" xfId="0" applyFont="1" applyFill="1" applyBorder="1" applyAlignment="1">
      <alignment horizontal="right" vertical="center"/>
    </xf>
    <xf numFmtId="166" fontId="1" fillId="0" borderId="1" xfId="1" applyNumberFormat="1" applyFont="1" applyBorder="1"/>
    <xf numFmtId="0" fontId="1" fillId="0" borderId="16" xfId="0" applyFont="1" applyFill="1" applyBorder="1" applyAlignment="1">
      <alignment horizontal="center" vertical="center" wrapText="1"/>
    </xf>
    <xf numFmtId="49" fontId="4" fillId="0" borderId="16" xfId="0" applyNumberFormat="1" applyFont="1" applyBorder="1" applyAlignment="1">
      <alignment vertical="center"/>
    </xf>
    <xf numFmtId="3" fontId="4" fillId="0" borderId="16" xfId="0" applyNumberFormat="1" applyFont="1" applyBorder="1" applyAlignment="1">
      <alignment vertical="center"/>
    </xf>
    <xf numFmtId="0" fontId="27" fillId="0" borderId="16" xfId="0" applyFont="1" applyBorder="1" applyAlignment="1">
      <alignment horizontal="center" vertical="center" wrapText="1"/>
    </xf>
    <xf numFmtId="166" fontId="27" fillId="0" borderId="16" xfId="1" applyNumberFormat="1" applyFont="1" applyBorder="1" applyAlignment="1">
      <alignment horizontal="center" vertical="center" wrapText="1"/>
    </xf>
    <xf numFmtId="3" fontId="1" fillId="2" borderId="16" xfId="0" applyNumberFormat="1" applyFont="1" applyFill="1" applyBorder="1" applyAlignment="1">
      <alignment horizontal="right" vertical="center"/>
    </xf>
    <xf numFmtId="3" fontId="4" fillId="0" borderId="16" xfId="0" applyNumberFormat="1" applyFont="1" applyBorder="1" applyAlignment="1">
      <alignment horizontal="right" vertical="center"/>
    </xf>
    <xf numFmtId="3" fontId="4" fillId="2" borderId="16" xfId="0" applyNumberFormat="1" applyFont="1" applyFill="1" applyBorder="1" applyAlignment="1">
      <alignment horizontal="right" vertical="center"/>
    </xf>
    <xf numFmtId="0" fontId="27" fillId="2" borderId="16" xfId="0" applyFont="1" applyFill="1" applyBorder="1" applyAlignment="1">
      <alignment horizontal="center" vertical="center" wrapText="1"/>
    </xf>
    <xf numFmtId="0" fontId="1" fillId="2" borderId="16" xfId="0" applyFont="1" applyFill="1" applyBorder="1" applyAlignment="1">
      <alignment horizontal="center" vertical="center"/>
    </xf>
    <xf numFmtId="49" fontId="1" fillId="0" borderId="16" xfId="0" applyNumberFormat="1" applyFont="1" applyBorder="1" applyAlignment="1">
      <alignment vertical="center"/>
    </xf>
    <xf numFmtId="0" fontId="1" fillId="2" borderId="16" xfId="0" applyFont="1" applyFill="1" applyBorder="1" applyAlignment="1">
      <alignment vertical="center"/>
    </xf>
    <xf numFmtId="0" fontId="2" fillId="0" borderId="16" xfId="0" applyFont="1" applyBorder="1" applyAlignment="1">
      <alignment vertical="center"/>
    </xf>
    <xf numFmtId="166" fontId="27" fillId="0" borderId="16" xfId="1" applyNumberFormat="1" applyFont="1" applyBorder="1" applyAlignment="1">
      <alignment horizontal="right" vertical="center" wrapText="1"/>
    </xf>
    <xf numFmtId="0" fontId="4" fillId="0" borderId="18" xfId="0" applyFont="1" applyBorder="1" applyAlignment="1">
      <alignment vertical="center"/>
    </xf>
    <xf numFmtId="164" fontId="1" fillId="0" borderId="16" xfId="0" applyNumberFormat="1" applyFont="1" applyBorder="1" applyAlignment="1">
      <alignment vertical="center"/>
    </xf>
    <xf numFmtId="0" fontId="1" fillId="2" borderId="16" xfId="0" applyFont="1" applyFill="1" applyBorder="1" applyAlignment="1">
      <alignment horizontal="right" vertical="center"/>
    </xf>
    <xf numFmtId="0" fontId="1" fillId="0" borderId="16" xfId="0" applyFont="1" applyBorder="1" applyAlignment="1">
      <alignment horizontal="right" vertical="center"/>
    </xf>
    <xf numFmtId="164" fontId="1" fillId="0" borderId="16" xfId="0" applyNumberFormat="1" applyFont="1" applyBorder="1" applyAlignment="1">
      <alignment horizontal="right" vertical="center"/>
    </xf>
    <xf numFmtId="0" fontId="2" fillId="0" borderId="16" xfId="0" applyFont="1" applyBorder="1" applyAlignment="1">
      <alignment horizontal="right"/>
    </xf>
    <xf numFmtId="49" fontId="1" fillId="0" borderId="16" xfId="0" applyNumberFormat="1" applyFont="1" applyBorder="1" applyAlignment="1">
      <alignment horizontal="center" vertical="center"/>
    </xf>
    <xf numFmtId="0" fontId="1" fillId="0" borderId="16" xfId="0" applyFont="1" applyBorder="1" applyAlignment="1">
      <alignment horizontal="center" vertical="center" wrapText="1"/>
    </xf>
    <xf numFmtId="3" fontId="1" fillId="0" borderId="16" xfId="0" applyNumberFormat="1" applyFont="1" applyBorder="1" applyAlignment="1">
      <alignment vertical="center"/>
    </xf>
    <xf numFmtId="0" fontId="17" fillId="0" borderId="16" xfId="0" applyFont="1" applyBorder="1" applyAlignment="1">
      <alignment horizontal="center" vertical="center"/>
    </xf>
    <xf numFmtId="3" fontId="17" fillId="0" borderId="16" xfId="0" applyNumberFormat="1" applyFont="1" applyBorder="1" applyAlignment="1">
      <alignment vertical="center"/>
    </xf>
    <xf numFmtId="3" fontId="17" fillId="0" borderId="16" xfId="0" applyNumberFormat="1" applyFont="1" applyBorder="1" applyAlignment="1">
      <alignment horizontal="right" vertical="center"/>
    </xf>
    <xf numFmtId="0" fontId="0" fillId="0" borderId="17" xfId="0" applyBorder="1" applyAlignment="1">
      <alignment vertical="center"/>
    </xf>
    <xf numFmtId="0" fontId="0" fillId="0" borderId="16" xfId="0" applyBorder="1" applyAlignment="1">
      <alignment vertical="center"/>
    </xf>
    <xf numFmtId="49" fontId="4" fillId="0" borderId="16" xfId="0" applyNumberFormat="1" applyFont="1" applyBorder="1"/>
    <xf numFmtId="0" fontId="2" fillId="0" borderId="16" xfId="0" applyFont="1" applyBorder="1" applyAlignment="1">
      <alignment horizontal="right" vertical="center"/>
    </xf>
    <xf numFmtId="3" fontId="0" fillId="0" borderId="0" xfId="0" applyNumberFormat="1" applyFont="1" applyBorder="1" applyAlignment="1">
      <alignment vertical="center"/>
    </xf>
    <xf numFmtId="0" fontId="4" fillId="0" borderId="6" xfId="0" applyFont="1" applyBorder="1" applyAlignment="1">
      <alignment horizontal="center" vertical="center"/>
    </xf>
    <xf numFmtId="49" fontId="4" fillId="0" borderId="6" xfId="0" applyNumberFormat="1" applyFont="1" applyBorder="1"/>
    <xf numFmtId="3" fontId="4" fillId="0" borderId="6" xfId="0" applyNumberFormat="1" applyFont="1" applyBorder="1" applyAlignment="1">
      <alignment horizontal="right"/>
    </xf>
    <xf numFmtId="0" fontId="1" fillId="0" borderId="6" xfId="0" applyFont="1" applyBorder="1"/>
    <xf numFmtId="0" fontId="4" fillId="0" borderId="6" xfId="0" applyFont="1" applyBorder="1" applyAlignment="1">
      <alignment vertical="center" wrapText="1"/>
    </xf>
    <xf numFmtId="0" fontId="4" fillId="0" borderId="6" xfId="0" applyFont="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vertical="center" wrapText="1"/>
    </xf>
    <xf numFmtId="0" fontId="2" fillId="0" borderId="1" xfId="0" quotePrefix="1" applyFont="1" applyBorder="1" applyAlignment="1">
      <alignment horizontal="right" vertical="center"/>
    </xf>
    <xf numFmtId="3" fontId="0" fillId="0" borderId="1" xfId="0" applyNumberFormat="1" applyFont="1" applyBorder="1" applyAlignment="1">
      <alignment vertical="center"/>
    </xf>
    <xf numFmtId="0" fontId="4" fillId="0" borderId="16" xfId="0" applyFont="1" applyBorder="1" applyAlignment="1">
      <alignment vertical="center" wrapText="1"/>
    </xf>
    <xf numFmtId="0" fontId="2" fillId="0" borderId="17" xfId="0" applyFont="1" applyBorder="1" applyAlignment="1">
      <alignment horizontal="center" vertical="center"/>
    </xf>
    <xf numFmtId="0" fontId="2" fillId="0" borderId="17" xfId="0" applyFont="1" applyBorder="1" applyAlignment="1">
      <alignment vertical="center"/>
    </xf>
    <xf numFmtId="0" fontId="43"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4" fillId="0" borderId="1" xfId="0" applyFont="1" applyBorder="1" applyAlignment="1">
      <alignment horizontal="center" vertical="center" wrapText="1"/>
    </xf>
    <xf numFmtId="3" fontId="27" fillId="0" borderId="13" xfId="0" applyNumberFormat="1" applyFont="1" applyBorder="1" applyAlignment="1">
      <alignment horizontal="right"/>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1" xfId="0" applyFont="1" applyBorder="1" applyAlignment="1">
      <alignment horizontal="left" vertical="center"/>
    </xf>
    <xf numFmtId="0" fontId="17" fillId="0" borderId="6" xfId="0" applyFont="1" applyBorder="1" applyAlignment="1">
      <alignment horizontal="center" vertical="center"/>
    </xf>
    <xf numFmtId="0" fontId="26" fillId="0" borderId="1" xfId="0" applyNumberFormat="1" applyFont="1" applyBorder="1" applyAlignment="1">
      <alignment horizontal="right" vertical="center"/>
    </xf>
    <xf numFmtId="0" fontId="1" fillId="0" borderId="1" xfId="0" applyNumberFormat="1" applyFont="1" applyFill="1" applyBorder="1" applyAlignment="1">
      <alignment horizontal="right" vertical="center"/>
    </xf>
    <xf numFmtId="3" fontId="17" fillId="0" borderId="6" xfId="0" applyNumberFormat="1" applyFont="1" applyBorder="1" applyAlignment="1">
      <alignment horizontal="right" vertical="center"/>
    </xf>
    <xf numFmtId="0" fontId="1" fillId="0" borderId="17" xfId="0" applyFont="1" applyBorder="1"/>
    <xf numFmtId="166" fontId="26" fillId="0" borderId="1" xfId="1" applyNumberFormat="1" applyFont="1" applyBorder="1"/>
    <xf numFmtId="0" fontId="1" fillId="0" borderId="16" xfId="0" applyFont="1" applyBorder="1" applyAlignment="1">
      <alignment horizontal="center" vertical="center"/>
    </xf>
    <xf numFmtId="0" fontId="1" fillId="0" borderId="6" xfId="0" applyFont="1" applyBorder="1" applyAlignment="1">
      <alignment horizontal="center" vertical="center"/>
    </xf>
    <xf numFmtId="166" fontId="1" fillId="0" borderId="1" xfId="0" applyNumberFormat="1" applyFont="1" applyBorder="1" applyAlignment="1">
      <alignment horizontal="right" vertical="center"/>
    </xf>
    <xf numFmtId="166" fontId="2" fillId="0" borderId="0" xfId="1" applyNumberFormat="1" applyFont="1"/>
    <xf numFmtId="0" fontId="4" fillId="0" borderId="6" xfId="2" applyFont="1" applyBorder="1" applyAlignment="1">
      <alignment horizontal="center" vertical="center"/>
    </xf>
    <xf numFmtId="0" fontId="1" fillId="0" borderId="6" xfId="2" applyFont="1" applyBorder="1" applyAlignment="1">
      <alignment horizontal="center" vertical="center" wrapText="1"/>
    </xf>
    <xf numFmtId="0" fontId="1" fillId="0" borderId="6" xfId="2" applyFont="1" applyBorder="1" applyAlignment="1">
      <alignment horizontal="left" vertical="center"/>
    </xf>
    <xf numFmtId="3" fontId="26" fillId="0" borderId="1" xfId="0" applyNumberFormat="1" applyFont="1" applyBorder="1"/>
    <xf numFmtId="3" fontId="26" fillId="0" borderId="1" xfId="0" applyNumberFormat="1" applyFont="1" applyBorder="1" applyAlignment="1">
      <alignment horizontal="right"/>
    </xf>
    <xf numFmtId="0" fontId="26" fillId="0" borderId="1" xfId="0" applyFont="1" applyBorder="1" applyAlignment="1">
      <alignment horizontal="center" vertical="center"/>
    </xf>
    <xf numFmtId="0" fontId="35" fillId="0" borderId="1" xfId="0" applyFont="1" applyBorder="1" applyAlignment="1">
      <alignment vertical="center" wrapText="1"/>
    </xf>
    <xf numFmtId="172" fontId="17" fillId="2" borderId="1" xfId="1" applyNumberFormat="1" applyFont="1" applyFill="1" applyBorder="1" applyAlignment="1">
      <alignment vertical="center"/>
    </xf>
    <xf numFmtId="1" fontId="2" fillId="0" borderId="1" xfId="0" applyNumberFormat="1" applyFont="1" applyBorder="1" applyAlignment="1">
      <alignment horizontal="right"/>
    </xf>
    <xf numFmtId="0" fontId="26" fillId="0" borderId="1" xfId="0" applyFont="1" applyBorder="1" applyAlignment="1">
      <alignment horizontal="center" vertical="center" wrapText="1"/>
    </xf>
    <xf numFmtId="0" fontId="26" fillId="3" borderId="1" xfId="0"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horizontal="center" vertical="center"/>
    </xf>
    <xf numFmtId="0" fontId="1" fillId="0" borderId="1" xfId="0" applyFont="1" applyFill="1" applyBorder="1"/>
    <xf numFmtId="0" fontId="0" fillId="0" borderId="0" xfId="0" applyFill="1"/>
    <xf numFmtId="3" fontId="1" fillId="0" borderId="1" xfId="0" applyNumberFormat="1" applyFont="1" applyFill="1" applyBorder="1" applyAlignment="1">
      <alignment horizontal="right"/>
    </xf>
    <xf numFmtId="49" fontId="1" fillId="0" borderId="1" xfId="0" applyNumberFormat="1" applyFont="1" applyFill="1" applyBorder="1" applyAlignment="1">
      <alignment horizontal="center"/>
    </xf>
    <xf numFmtId="0" fontId="1" fillId="0" borderId="1" xfId="0" applyFont="1" applyFill="1" applyBorder="1" applyAlignment="1">
      <alignment horizontal="center"/>
    </xf>
    <xf numFmtId="0" fontId="4" fillId="0" borderId="1" xfId="0" applyFont="1" applyFill="1" applyBorder="1" applyAlignment="1">
      <alignment horizont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35" fillId="0" borderId="15" xfId="0" applyFont="1" applyBorder="1" applyAlignment="1">
      <alignment vertical="center"/>
    </xf>
    <xf numFmtId="0" fontId="35" fillId="0" borderId="1" xfId="0" applyFont="1" applyBorder="1" applyAlignment="1">
      <alignment vertical="center"/>
    </xf>
    <xf numFmtId="0" fontId="17" fillId="0" borderId="1" xfId="0" applyFont="1" applyBorder="1" applyAlignment="1">
      <alignment vertical="center" wrapText="1"/>
    </xf>
    <xf numFmtId="0" fontId="35" fillId="0" borderId="15" xfId="0" applyFont="1" applyBorder="1" applyAlignment="1">
      <alignment vertical="center" wrapText="1"/>
    </xf>
    <xf numFmtId="0" fontId="35" fillId="0" borderId="6" xfId="0" applyFont="1" applyBorder="1" applyAlignment="1">
      <alignment vertical="center"/>
    </xf>
    <xf numFmtId="0" fontId="20" fillId="0" borderId="0" xfId="0" applyFont="1"/>
    <xf numFmtId="0" fontId="45" fillId="0" borderId="0" xfId="0" applyFont="1" applyAlignment="1">
      <alignment horizontal="center" vertical="center" wrapText="1"/>
    </xf>
    <xf numFmtId="0" fontId="35" fillId="0" borderId="6" xfId="0" applyFont="1" applyBorder="1" applyAlignment="1">
      <alignment horizontal="center" vertical="center" wrapText="1"/>
    </xf>
    <xf numFmtId="0" fontId="35" fillId="0" borderId="23" xfId="0" applyFont="1" applyBorder="1" applyAlignment="1">
      <alignment horizontal="center" vertical="center" wrapText="1"/>
    </xf>
    <xf numFmtId="49" fontId="43" fillId="0" borderId="1" xfId="0" applyNumberFormat="1" applyFont="1" applyBorder="1" applyAlignment="1">
      <alignment horizontal="center" vertical="center" wrapText="1"/>
    </xf>
    <xf numFmtId="49" fontId="46" fillId="0" borderId="0" xfId="0" applyNumberFormat="1" applyFont="1" applyAlignment="1">
      <alignment horizontal="center" vertical="center" wrapText="1"/>
    </xf>
    <xf numFmtId="49" fontId="43" fillId="0" borderId="15" xfId="0" applyNumberFormat="1" applyFont="1" applyBorder="1" applyAlignment="1">
      <alignment horizontal="center" vertical="center" wrapText="1"/>
    </xf>
    <xf numFmtId="49" fontId="35" fillId="0" borderId="15" xfId="0" applyNumberFormat="1" applyFont="1" applyBorder="1" applyAlignment="1">
      <alignment horizontal="center" vertical="center" wrapText="1"/>
    </xf>
    <xf numFmtId="1" fontId="35" fillId="0" borderId="15" xfId="0" applyNumberFormat="1" applyFont="1" applyBorder="1" applyAlignment="1">
      <alignment horizontal="center" vertical="center" wrapText="1"/>
    </xf>
    <xf numFmtId="49" fontId="35" fillId="0" borderId="15" xfId="0" applyNumberFormat="1" applyFont="1" applyBorder="1" applyAlignment="1">
      <alignment horizontal="left" vertical="center" wrapText="1"/>
    </xf>
    <xf numFmtId="0" fontId="36" fillId="0" borderId="12" xfId="0" applyFont="1" applyBorder="1" applyAlignment="1">
      <alignment horizontal="center" vertical="center"/>
    </xf>
    <xf numFmtId="0" fontId="36" fillId="0" borderId="12" xfId="0" applyFont="1" applyBorder="1" applyAlignment="1">
      <alignment vertical="center"/>
    </xf>
    <xf numFmtId="0" fontId="35" fillId="0" borderId="12" xfId="0" applyFont="1" applyBorder="1" applyAlignment="1">
      <alignment horizontal="center" vertical="center"/>
    </xf>
    <xf numFmtId="0" fontId="35" fillId="0" borderId="12" xfId="0" applyFont="1" applyBorder="1"/>
    <xf numFmtId="0" fontId="45" fillId="0" borderId="0" xfId="0" applyFont="1"/>
    <xf numFmtId="0" fontId="35" fillId="0" borderId="1" xfId="0" applyFont="1" applyBorder="1" applyAlignment="1">
      <alignment horizontal="center" vertical="center"/>
    </xf>
    <xf numFmtId="0" fontId="35" fillId="0" borderId="1" xfId="2" applyFont="1" applyBorder="1" applyAlignment="1">
      <alignment horizontal="center" vertical="center"/>
    </xf>
    <xf numFmtId="0" fontId="35" fillId="0" borderId="1" xfId="2" applyFont="1" applyBorder="1" applyAlignment="1">
      <alignment vertical="center"/>
    </xf>
    <xf numFmtId="0" fontId="17" fillId="0" borderId="1" xfId="2" applyFont="1" applyBorder="1" applyAlignment="1">
      <alignment horizontal="center" vertical="center"/>
    </xf>
    <xf numFmtId="0" fontId="36" fillId="0" borderId="25" xfId="0" applyFont="1" applyBorder="1" applyAlignment="1">
      <alignment horizontal="center" vertical="center"/>
    </xf>
    <xf numFmtId="0" fontId="36" fillId="0" borderId="25" xfId="0" applyFont="1" applyBorder="1" applyAlignment="1">
      <alignment vertical="center"/>
    </xf>
    <xf numFmtId="0" fontId="35" fillId="0" borderId="25" xfId="0" applyFont="1" applyBorder="1" applyAlignment="1">
      <alignment horizontal="center" vertical="center"/>
    </xf>
    <xf numFmtId="0" fontId="43" fillId="0" borderId="13" xfId="0" applyFont="1" applyBorder="1"/>
    <xf numFmtId="0" fontId="35" fillId="0" borderId="13" xfId="0" applyFont="1" applyBorder="1" applyAlignment="1">
      <alignment horizontal="center" vertical="center"/>
    </xf>
    <xf numFmtId="0" fontId="17" fillId="0" borderId="13" xfId="0" applyFont="1" applyBorder="1" applyAlignment="1">
      <alignment horizontal="center" vertical="center"/>
    </xf>
    <xf numFmtId="0" fontId="17" fillId="0" borderId="13" xfId="0" applyFont="1" applyBorder="1"/>
    <xf numFmtId="0" fontId="36" fillId="0" borderId="13" xfId="0" applyFont="1" applyBorder="1" applyAlignment="1">
      <alignment horizontal="center" vertical="center"/>
    </xf>
    <xf numFmtId="0" fontId="36" fillId="0" borderId="13" xfId="0" applyFont="1" applyBorder="1" applyAlignment="1">
      <alignment vertical="center"/>
    </xf>
    <xf numFmtId="0" fontId="35" fillId="0" borderId="13" xfId="0" applyFont="1" applyBorder="1" applyAlignment="1">
      <alignment horizontal="center"/>
    </xf>
    <xf numFmtId="0" fontId="36" fillId="0" borderId="14" xfId="0" applyFont="1" applyBorder="1" applyAlignment="1">
      <alignment horizontal="center" vertical="center"/>
    </xf>
    <xf numFmtId="0" fontId="36" fillId="0" borderId="14" xfId="0" applyFont="1" applyBorder="1" applyAlignment="1">
      <alignment vertical="center" wrapText="1"/>
    </xf>
    <xf numFmtId="0" fontId="35" fillId="0" borderId="14" xfId="0" applyFont="1" applyBorder="1" applyAlignment="1">
      <alignment horizontal="center" vertical="center"/>
    </xf>
    <xf numFmtId="0" fontId="17" fillId="0" borderId="14" xfId="0" applyFont="1" applyBorder="1" applyAlignment="1">
      <alignment horizontal="center" vertical="center"/>
    </xf>
    <xf numFmtId="0" fontId="17" fillId="0" borderId="14" xfId="0" applyFont="1" applyBorder="1" applyAlignment="1">
      <alignment vertical="center"/>
    </xf>
    <xf numFmtId="0" fontId="20" fillId="0" borderId="0" xfId="0" applyFont="1" applyAlignment="1"/>
    <xf numFmtId="49" fontId="35" fillId="0" borderId="1" xfId="0" applyNumberFormat="1" applyFont="1" applyBorder="1" applyAlignment="1">
      <alignment horizontal="center" vertical="center" wrapText="1"/>
    </xf>
    <xf numFmtId="0" fontId="35" fillId="0" borderId="17" xfId="0" applyFont="1" applyBorder="1" applyAlignment="1">
      <alignment vertical="center"/>
    </xf>
    <xf numFmtId="0" fontId="35" fillId="0" borderId="1" xfId="0" applyFont="1" applyBorder="1" applyAlignment="1"/>
    <xf numFmtId="0" fontId="17" fillId="0" borderId="20" xfId="0" applyFont="1" applyBorder="1" applyAlignment="1">
      <alignment vertical="center"/>
    </xf>
    <xf numFmtId="49" fontId="35" fillId="0" borderId="1" xfId="0" applyNumberFormat="1" applyFont="1" applyBorder="1" applyAlignment="1">
      <alignment horizontal="center" vertical="center"/>
    </xf>
    <xf numFmtId="1" fontId="35" fillId="0" borderId="1" xfId="0" applyNumberFormat="1" applyFont="1" applyBorder="1" applyAlignment="1">
      <alignment horizontal="center" vertical="center"/>
    </xf>
    <xf numFmtId="49" fontId="35" fillId="0" borderId="1" xfId="0" applyNumberFormat="1" applyFont="1" applyBorder="1" applyAlignment="1">
      <alignment horizontal="center"/>
    </xf>
    <xf numFmtId="0" fontId="43" fillId="0" borderId="1" xfId="0" applyFont="1" applyBorder="1" applyAlignment="1">
      <alignment horizontal="center" vertical="center"/>
    </xf>
    <xf numFmtId="49" fontId="43" fillId="0" borderId="1" xfId="0" applyNumberFormat="1" applyFont="1" applyBorder="1" applyAlignment="1">
      <alignment vertical="center" wrapText="1"/>
    </xf>
    <xf numFmtId="49" fontId="17" fillId="0" borderId="1" xfId="0" applyNumberFormat="1" applyFont="1" applyBorder="1" applyAlignment="1">
      <alignment vertical="center" wrapText="1"/>
    </xf>
    <xf numFmtId="0" fontId="17" fillId="0" borderId="12" xfId="0" applyFont="1" applyBorder="1" applyAlignment="1">
      <alignment horizontal="center" vertical="center"/>
    </xf>
    <xf numFmtId="49" fontId="17" fillId="0" borderId="1" xfId="0" applyNumberFormat="1" applyFont="1" applyBorder="1" applyAlignment="1">
      <alignment horizontal="left" vertical="center" wrapText="1"/>
    </xf>
    <xf numFmtId="0" fontId="43" fillId="0" borderId="1" xfId="0" applyFont="1" applyBorder="1"/>
    <xf numFmtId="0" fontId="35" fillId="0" borderId="18" xfId="0" applyFont="1" applyBorder="1" applyAlignment="1">
      <alignment horizontal="left" vertical="center" wrapText="1"/>
    </xf>
    <xf numFmtId="0" fontId="47" fillId="0" borderId="0" xfId="0" applyFont="1" applyAlignment="1">
      <alignment vertical="center"/>
    </xf>
    <xf numFmtId="49" fontId="17" fillId="0" borderId="1" xfId="0" applyNumberFormat="1" applyFont="1" applyBorder="1" applyAlignment="1">
      <alignment horizontal="left" vertical="center"/>
    </xf>
    <xf numFmtId="0" fontId="17" fillId="0" borderId="15" xfId="0" applyFont="1" applyBorder="1" applyAlignment="1">
      <alignment horizontal="center" vertical="center"/>
    </xf>
    <xf numFmtId="0" fontId="17" fillId="0" borderId="15" xfId="0" applyFont="1" applyBorder="1" applyAlignment="1">
      <alignment horizontal="center" vertical="center" wrapText="1"/>
    </xf>
    <xf numFmtId="49" fontId="17" fillId="0" borderId="1" xfId="0" applyNumberFormat="1" applyFont="1" applyBorder="1" applyAlignment="1">
      <alignment vertical="center"/>
    </xf>
    <xf numFmtId="0" fontId="47" fillId="0" borderId="0" xfId="0" applyFont="1"/>
    <xf numFmtId="0" fontId="48" fillId="0" borderId="1" xfId="0" applyFont="1" applyBorder="1" applyAlignment="1">
      <alignment vertical="center"/>
    </xf>
    <xf numFmtId="0" fontId="35" fillId="0" borderId="6" xfId="0" applyFont="1" applyBorder="1" applyAlignment="1">
      <alignment horizontal="center" vertical="center"/>
    </xf>
    <xf numFmtId="0" fontId="48" fillId="0" borderId="6" xfId="0" applyFont="1" applyBorder="1" applyAlignment="1">
      <alignment horizontal="left" vertical="center"/>
    </xf>
    <xf numFmtId="0" fontId="48" fillId="0" borderId="6" xfId="0" applyFont="1" applyBorder="1" applyAlignment="1">
      <alignment horizontal="center" vertical="center" wrapText="1"/>
    </xf>
    <xf numFmtId="0" fontId="20" fillId="0" borderId="0" xfId="0" applyFont="1" applyAlignment="1">
      <alignment vertical="center"/>
    </xf>
    <xf numFmtId="0" fontId="49" fillId="0" borderId="1" xfId="0" applyFont="1" applyBorder="1" applyAlignment="1">
      <alignment horizontal="center" vertical="center" wrapText="1"/>
    </xf>
    <xf numFmtId="37" fontId="35" fillId="0" borderId="1" xfId="1"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applyBorder="1"/>
    <xf numFmtId="0" fontId="20" fillId="0" borderId="0" xfId="0" applyFont="1" applyFill="1" applyAlignment="1"/>
    <xf numFmtId="0" fontId="20" fillId="0" borderId="0" xfId="0" applyFont="1" applyAlignment="1">
      <alignment wrapText="1"/>
    </xf>
    <xf numFmtId="0" fontId="50" fillId="0" borderId="0" xfId="0" applyFont="1"/>
    <xf numFmtId="0" fontId="51" fillId="0" borderId="0" xfId="0" applyFont="1" applyFill="1"/>
    <xf numFmtId="0" fontId="20" fillId="0" borderId="0" xfId="0" applyFont="1" applyAlignment="1">
      <alignment vertical="center" wrapText="1"/>
    </xf>
    <xf numFmtId="0" fontId="46" fillId="0" borderId="0" xfId="0" applyFont="1"/>
    <xf numFmtId="0" fontId="49" fillId="0" borderId="1" xfId="0" applyFont="1" applyBorder="1" applyAlignment="1">
      <alignment vertical="center"/>
    </xf>
    <xf numFmtId="0" fontId="49" fillId="0" borderId="1" xfId="0" applyFont="1" applyBorder="1" applyAlignment="1">
      <alignment horizontal="center" vertical="center"/>
    </xf>
    <xf numFmtId="0" fontId="52" fillId="0" borderId="1" xfId="0" applyFont="1" applyBorder="1" applyAlignment="1">
      <alignment horizontal="center" vertical="center"/>
    </xf>
    <xf numFmtId="0" fontId="17" fillId="0" borderId="17" xfId="0" applyFont="1" applyBorder="1" applyAlignment="1">
      <alignment vertical="center"/>
    </xf>
    <xf numFmtId="0" fontId="17" fillId="0" borderId="1" xfId="0" applyFont="1" applyBorder="1" applyAlignment="1"/>
    <xf numFmtId="0" fontId="35" fillId="0" borderId="17" xfId="0" applyFont="1" applyBorder="1" applyAlignment="1">
      <alignment horizontal="left" vertical="center"/>
    </xf>
    <xf numFmtId="0" fontId="35" fillId="0" borderId="1" xfId="0" applyFont="1" applyBorder="1" applyAlignment="1">
      <alignment horizontal="center" vertical="center" wrapText="1"/>
    </xf>
    <xf numFmtId="0" fontId="35" fillId="0" borderId="15" xfId="0" applyFont="1" applyBorder="1" applyAlignment="1">
      <alignment horizontal="center" vertical="center"/>
    </xf>
    <xf numFmtId="0" fontId="17" fillId="0" borderId="15" xfId="0" applyFont="1" applyBorder="1" applyAlignment="1">
      <alignment vertical="center"/>
    </xf>
    <xf numFmtId="0" fontId="35" fillId="0" borderId="1" xfId="0" applyFont="1" applyBorder="1"/>
    <xf numFmtId="0" fontId="36" fillId="0" borderId="1" xfId="0" applyFont="1" applyBorder="1" applyAlignment="1">
      <alignment vertical="center"/>
    </xf>
    <xf numFmtId="0" fontId="17" fillId="0" borderId="6" xfId="0" applyFont="1" applyBorder="1" applyAlignment="1">
      <alignment vertical="center"/>
    </xf>
    <xf numFmtId="0" fontId="35" fillId="0" borderId="7" xfId="0" applyFont="1" applyBorder="1" applyAlignment="1">
      <alignment horizontal="center" vertical="center"/>
    </xf>
    <xf numFmtId="0" fontId="17" fillId="0" borderId="7" xfId="0" applyFont="1" applyBorder="1" applyAlignment="1">
      <alignment vertical="center"/>
    </xf>
    <xf numFmtId="0" fontId="17" fillId="0" borderId="6" xfId="0" applyFont="1" applyBorder="1"/>
    <xf numFmtId="0" fontId="43" fillId="0" borderId="1" xfId="0" applyFont="1" applyBorder="1" applyAlignment="1">
      <alignment vertical="center"/>
    </xf>
    <xf numFmtId="3" fontId="17" fillId="0" borderId="1" xfId="0" applyNumberFormat="1" applyFont="1" applyBorder="1" applyAlignment="1">
      <alignment horizontal="left" vertical="center"/>
    </xf>
    <xf numFmtId="49" fontId="35" fillId="0" borderId="1" xfId="0" applyNumberFormat="1" applyFont="1" applyBorder="1" applyAlignment="1">
      <alignment horizontal="left" vertical="center" wrapText="1"/>
    </xf>
    <xf numFmtId="49" fontId="35" fillId="0" borderId="0" xfId="0" applyNumberFormat="1" applyFont="1" applyBorder="1" applyAlignment="1">
      <alignment wrapText="1"/>
    </xf>
    <xf numFmtId="49" fontId="45" fillId="0" borderId="0" xfId="0" applyNumberFormat="1" applyFont="1" applyAlignment="1">
      <alignment horizontal="center" vertical="center" wrapText="1"/>
    </xf>
    <xf numFmtId="49" fontId="35" fillId="0" borderId="1" xfId="0" applyNumberFormat="1" applyFont="1" applyFill="1" applyBorder="1" applyAlignment="1">
      <alignment horizontal="center" vertical="center" wrapText="1"/>
    </xf>
    <xf numFmtId="49" fontId="35" fillId="0" borderId="0" xfId="0" applyNumberFormat="1" applyFont="1" applyFill="1" applyBorder="1" applyAlignment="1">
      <alignment wrapText="1"/>
    </xf>
    <xf numFmtId="0" fontId="35" fillId="0" borderId="1" xfId="0" applyFont="1" applyFill="1" applyBorder="1" applyAlignment="1">
      <alignment horizontal="center" vertical="center"/>
    </xf>
    <xf numFmtId="0" fontId="35" fillId="0" borderId="0" xfId="0" applyFont="1" applyFill="1" applyBorder="1" applyAlignment="1"/>
    <xf numFmtId="0" fontId="35" fillId="0" borderId="0" xfId="0" applyFont="1" applyBorder="1" applyAlignment="1"/>
    <xf numFmtId="0" fontId="35" fillId="0" borderId="0" xfId="0" applyFont="1" applyBorder="1"/>
    <xf numFmtId="0" fontId="17" fillId="0" borderId="0" xfId="0" applyFont="1" applyBorder="1" applyAlignment="1">
      <alignment wrapText="1"/>
    </xf>
    <xf numFmtId="0" fontId="17" fillId="2" borderId="1" xfId="0" applyFont="1" applyFill="1" applyBorder="1" applyAlignment="1">
      <alignment horizontal="left" vertical="center" wrapText="1"/>
    </xf>
    <xf numFmtId="0" fontId="27" fillId="2" borderId="0" xfId="0" applyFont="1" applyFill="1" applyAlignment="1">
      <alignment vertical="center" wrapText="1"/>
    </xf>
    <xf numFmtId="0" fontId="27" fillId="2" borderId="0" xfId="0" applyFont="1" applyFill="1" applyAlignment="1">
      <alignment horizontal="center" vertical="center" wrapText="1"/>
    </xf>
    <xf numFmtId="0" fontId="17" fillId="2" borderId="1" xfId="0" applyFont="1" applyFill="1" applyBorder="1" applyAlignment="1">
      <alignment vertical="center" wrapText="1"/>
    </xf>
    <xf numFmtId="0" fontId="27" fillId="0" borderId="0" xfId="0" applyFont="1" applyAlignment="1">
      <alignment vertical="center" wrapText="1"/>
    </xf>
    <xf numFmtId="0" fontId="35" fillId="2" borderId="1" xfId="0" applyFont="1" applyFill="1" applyBorder="1" applyAlignment="1">
      <alignment horizontal="center" vertical="center" wrapText="1"/>
    </xf>
    <xf numFmtId="0" fontId="53" fillId="0" borderId="1" xfId="0" applyFont="1" applyBorder="1" applyAlignment="1">
      <alignment vertical="center"/>
    </xf>
    <xf numFmtId="0" fontId="17" fillId="0" borderId="13" xfId="0" applyFont="1" applyBorder="1" applyAlignment="1">
      <alignment vertical="center"/>
    </xf>
    <xf numFmtId="0" fontId="35" fillId="0" borderId="13" xfId="0" applyFont="1" applyBorder="1" applyAlignment="1">
      <alignment vertical="center"/>
    </xf>
    <xf numFmtId="0" fontId="17" fillId="0" borderId="7" xfId="0" applyFont="1" applyBorder="1" applyAlignment="1">
      <alignment horizontal="center"/>
    </xf>
    <xf numFmtId="0" fontId="35" fillId="0" borderId="7" xfId="0" applyFont="1" applyBorder="1"/>
    <xf numFmtId="0" fontId="45" fillId="0" borderId="0" xfId="0" applyFont="1" applyAlignment="1">
      <alignment vertical="center"/>
    </xf>
    <xf numFmtId="0" fontId="53" fillId="0" borderId="1" xfId="0" applyFont="1" applyBorder="1"/>
    <xf numFmtId="0" fontId="17" fillId="2" borderId="1" xfId="0" applyFont="1" applyFill="1" applyBorder="1" applyAlignment="1">
      <alignment vertical="center"/>
    </xf>
    <xf numFmtId="0" fontId="35" fillId="2" borderId="1" xfId="0" applyFont="1" applyFill="1" applyBorder="1" applyAlignment="1">
      <alignment vertical="center"/>
    </xf>
    <xf numFmtId="0" fontId="17" fillId="2" borderId="1" xfId="0" applyFont="1" applyFill="1" applyBorder="1" applyAlignment="1">
      <alignment horizontal="center"/>
    </xf>
    <xf numFmtId="0" fontId="35" fillId="2" borderId="1" xfId="0" applyFont="1" applyFill="1" applyBorder="1"/>
    <xf numFmtId="0" fontId="43" fillId="0" borderId="1" xfId="0" applyFont="1" applyBorder="1" applyAlignment="1">
      <alignment horizontal="center"/>
    </xf>
    <xf numFmtId="0" fontId="43" fillId="0" borderId="18" xfId="0" applyFont="1" applyFill="1" applyBorder="1" applyAlignment="1">
      <alignment vertical="center"/>
    </xf>
    <xf numFmtId="0" fontId="17" fillId="0" borderId="18" xfId="0" applyFont="1" applyFill="1" applyBorder="1" applyAlignment="1">
      <alignment horizontal="center" vertical="center"/>
    </xf>
    <xf numFmtId="0" fontId="17" fillId="0" borderId="1" xfId="0" applyFont="1" applyFill="1" applyBorder="1" applyAlignment="1">
      <alignment vertical="center" wrapText="1"/>
    </xf>
    <xf numFmtId="0" fontId="43" fillId="0" borderId="1" xfId="0" applyFont="1" applyFill="1" applyBorder="1" applyAlignment="1">
      <alignment vertical="center" wrapText="1"/>
    </xf>
    <xf numFmtId="0" fontId="35" fillId="0" borderId="1" xfId="0" applyFont="1" applyFill="1" applyBorder="1" applyAlignment="1">
      <alignment horizontal="center"/>
    </xf>
    <xf numFmtId="0" fontId="43" fillId="0" borderId="18" xfId="0" applyFont="1" applyBorder="1" applyAlignment="1">
      <alignment vertical="center"/>
    </xf>
    <xf numFmtId="0" fontId="17" fillId="0" borderId="18"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10" fillId="0" borderId="5" xfId="2" applyFont="1" applyBorder="1" applyAlignment="1">
      <alignment horizontal="center" vertical="center"/>
    </xf>
    <xf numFmtId="0" fontId="10" fillId="0" borderId="7" xfId="2" applyFont="1" applyBorder="1" applyAlignment="1">
      <alignment horizontal="center" vertical="center"/>
    </xf>
    <xf numFmtId="0" fontId="10" fillId="0" borderId="6" xfId="2" applyFont="1" applyBorder="1" applyAlignment="1">
      <alignment horizontal="center" vertical="center"/>
    </xf>
    <xf numFmtId="0" fontId="4" fillId="0" borderId="5" xfId="2" applyFont="1" applyBorder="1" applyAlignment="1">
      <alignment horizontal="center" vertical="center"/>
    </xf>
    <xf numFmtId="0" fontId="4" fillId="0" borderId="7" xfId="2" applyFont="1" applyBorder="1" applyAlignment="1">
      <alignment horizontal="center" vertical="center"/>
    </xf>
    <xf numFmtId="0" fontId="4" fillId="0" borderId="6" xfId="2" applyFont="1" applyBorder="1" applyAlignment="1">
      <alignment horizontal="center" vertical="center"/>
    </xf>
    <xf numFmtId="0" fontId="6" fillId="0" borderId="0" xfId="0" applyFont="1" applyAlignment="1">
      <alignment horizontal="center" vertical="center"/>
    </xf>
    <xf numFmtId="49" fontId="2" fillId="0" borderId="0" xfId="0" applyNumberFormat="1" applyFont="1" applyAlignment="1">
      <alignment horizontal="center" vertical="center"/>
    </xf>
    <xf numFmtId="49" fontId="4" fillId="0" borderId="0" xfId="0" applyNumberFormat="1" applyFont="1" applyAlignment="1">
      <alignment horizontal="center"/>
    </xf>
    <xf numFmtId="3" fontId="4" fillId="0" borderId="0" xfId="0" applyNumberFormat="1" applyFont="1" applyAlignment="1">
      <alignment horizontal="center"/>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 fillId="0" borderId="7" xfId="0" applyNumberFormat="1" applyFont="1" applyBorder="1" applyAlignment="1">
      <alignment horizontal="left"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49" fontId="1" fillId="0" borderId="5"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2" applyFont="1" applyBorder="1" applyAlignment="1">
      <alignment horizontal="center" vertical="center" wrapText="1"/>
    </xf>
    <xf numFmtId="0" fontId="1" fillId="0" borderId="7" xfId="2" applyFont="1" applyBorder="1" applyAlignment="1">
      <alignment horizontal="center" vertical="center" wrapText="1"/>
    </xf>
    <xf numFmtId="0" fontId="1" fillId="0" borderId="6" xfId="2"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 fillId="0" borderId="0" xfId="0" applyFont="1" applyAlignment="1">
      <alignment horizontal="left" vertical="center" wrapText="1"/>
    </xf>
    <xf numFmtId="0" fontId="2" fillId="0" borderId="2" xfId="0" applyFont="1" applyBorder="1" applyAlignment="1">
      <alignment horizontal="center"/>
    </xf>
    <xf numFmtId="0" fontId="2" fillId="0" borderId="3" xfId="0" applyFont="1" applyBorder="1" applyAlignment="1">
      <alignment horizontal="center"/>
    </xf>
    <xf numFmtId="0" fontId="6" fillId="0" borderId="0" xfId="0" applyFont="1" applyAlignment="1">
      <alignment horizontal="center"/>
    </xf>
    <xf numFmtId="0" fontId="8" fillId="0" borderId="4" xfId="0" applyFont="1" applyBorder="1" applyAlignment="1">
      <alignment horizontal="center"/>
    </xf>
    <xf numFmtId="0" fontId="4" fillId="0" borderId="0" xfId="0" applyFont="1" applyAlignment="1">
      <alignment horizontal="center" vertical="center"/>
    </xf>
    <xf numFmtId="0" fontId="35" fillId="0" borderId="15" xfId="0" applyFont="1" applyBorder="1" applyAlignment="1">
      <alignment horizontal="center" vertical="center"/>
    </xf>
    <xf numFmtId="0" fontId="35" fillId="0" borderId="7" xfId="0" applyFont="1" applyBorder="1" applyAlignment="1">
      <alignment horizontal="center" vertical="center"/>
    </xf>
    <xf numFmtId="0" fontId="35" fillId="0" borderId="6" xfId="0" applyFont="1" applyBorder="1" applyAlignment="1">
      <alignment horizontal="center" vertical="center"/>
    </xf>
    <xf numFmtId="0" fontId="35" fillId="0" borderId="17"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6" xfId="0" applyFont="1" applyBorder="1" applyAlignment="1">
      <alignment horizontal="center" vertical="center" wrapText="1"/>
    </xf>
    <xf numFmtId="0" fontId="35" fillId="0" borderId="24" xfId="0" applyFont="1" applyBorder="1" applyAlignment="1">
      <alignment horizontal="center" vertical="center" wrapText="1"/>
    </xf>
    <xf numFmtId="0" fontId="26" fillId="2" borderId="1" xfId="0" applyFont="1" applyFill="1" applyBorder="1" applyAlignment="1">
      <alignment horizontal="center" vertical="center" wrapText="1"/>
    </xf>
    <xf numFmtId="0" fontId="26" fillId="2" borderId="1" xfId="0" applyFont="1" applyFill="1" applyBorder="1" applyAlignment="1">
      <alignment horizontal="left" vertical="center" wrapText="1"/>
    </xf>
    <xf numFmtId="0" fontId="26" fillId="0" borderId="12" xfId="0" applyFont="1" applyBorder="1" applyAlignment="1">
      <alignment horizontal="center" vertical="center"/>
    </xf>
    <xf numFmtId="0" fontId="24" fillId="2" borderId="0" xfId="0" applyFont="1" applyFill="1" applyAlignment="1">
      <alignment vertic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469"/>
  <sheetViews>
    <sheetView zoomScale="90" zoomScaleNormal="90" workbookViewId="0">
      <pane ySplit="2250" topLeftCell="A379" activePane="bottomLeft"/>
      <selection pane="bottomLeft" activeCell="C387" sqref="C387"/>
    </sheetView>
  </sheetViews>
  <sheetFormatPr defaultRowHeight="15" x14ac:dyDescent="0.25"/>
  <cols>
    <col min="1" max="1" width="6.28515625" customWidth="1"/>
    <col min="2" max="2" width="29.5703125" customWidth="1"/>
    <col min="3" max="3" width="13.28515625" customWidth="1"/>
    <col min="4" max="4" width="11.140625" style="27" customWidth="1"/>
    <col min="5" max="5" width="13.140625" style="5" customWidth="1"/>
    <col min="6" max="6" width="11.85546875" customWidth="1"/>
    <col min="7" max="7" width="14.85546875" customWidth="1"/>
    <col min="8" max="8" width="7.140625" customWidth="1"/>
    <col min="9" max="9" width="9.7109375" customWidth="1"/>
    <col min="10" max="10" width="12.42578125" customWidth="1"/>
    <col min="11" max="11" width="14.85546875" style="4" customWidth="1"/>
    <col min="12" max="12" width="14.28515625" style="4" customWidth="1"/>
    <col min="13" max="13" width="12.42578125" style="4" customWidth="1"/>
  </cols>
  <sheetData>
    <row r="1" spans="1:14" x14ac:dyDescent="0.25">
      <c r="M1" s="741" t="s">
        <v>54</v>
      </c>
      <c r="N1" s="741"/>
    </row>
    <row r="2" spans="1:14" ht="18.75" x14ac:dyDescent="0.25">
      <c r="A2" s="738" t="s">
        <v>978</v>
      </c>
      <c r="B2" s="738"/>
      <c r="C2" s="738"/>
      <c r="D2" s="738"/>
      <c r="E2" s="738"/>
      <c r="F2" s="738"/>
      <c r="G2" s="738"/>
      <c r="H2" s="738"/>
      <c r="I2" s="738"/>
      <c r="J2" s="738"/>
      <c r="K2" s="738"/>
      <c r="L2" s="738"/>
      <c r="M2" s="738"/>
      <c r="N2" s="738"/>
    </row>
    <row r="4" spans="1:14" s="6" customFormat="1" ht="46.5" customHeight="1" x14ac:dyDescent="0.25">
      <c r="A4" s="2" t="s">
        <v>1</v>
      </c>
      <c r="B4" s="2" t="s">
        <v>2</v>
      </c>
      <c r="C4" s="2" t="s">
        <v>3</v>
      </c>
      <c r="D4" s="3" t="s">
        <v>13</v>
      </c>
      <c r="E4" s="7" t="s">
        <v>4</v>
      </c>
      <c r="F4" s="2" t="s">
        <v>5</v>
      </c>
      <c r="G4" s="2" t="s">
        <v>6</v>
      </c>
      <c r="H4" s="2" t="s">
        <v>7</v>
      </c>
      <c r="I4" s="2" t="s">
        <v>10</v>
      </c>
      <c r="J4" s="2" t="s">
        <v>19</v>
      </c>
      <c r="K4" s="8" t="s">
        <v>0</v>
      </c>
      <c r="L4" s="8" t="s">
        <v>8</v>
      </c>
      <c r="M4" s="8" t="s">
        <v>48</v>
      </c>
      <c r="N4" s="2" t="s">
        <v>20</v>
      </c>
    </row>
    <row r="5" spans="1:14" s="16" customFormat="1" x14ac:dyDescent="0.25">
      <c r="A5" s="15" t="s">
        <v>22</v>
      </c>
      <c r="B5" s="15" t="s">
        <v>23</v>
      </c>
      <c r="C5" s="15" t="s">
        <v>24</v>
      </c>
      <c r="D5" s="15" t="s">
        <v>25</v>
      </c>
      <c r="E5" s="15" t="s">
        <v>26</v>
      </c>
      <c r="F5" s="15" t="s">
        <v>27</v>
      </c>
      <c r="G5" s="15" t="s">
        <v>28</v>
      </c>
      <c r="H5" s="15" t="s">
        <v>29</v>
      </c>
      <c r="I5" s="15" t="s">
        <v>30</v>
      </c>
      <c r="J5" s="15" t="s">
        <v>31</v>
      </c>
      <c r="K5" s="15" t="s">
        <v>32</v>
      </c>
      <c r="L5" s="15" t="s">
        <v>33</v>
      </c>
      <c r="M5" s="15" t="s">
        <v>34</v>
      </c>
      <c r="N5" s="15" t="s">
        <v>49</v>
      </c>
    </row>
    <row r="6" spans="1:14" s="263" customFormat="1" ht="24.75" customHeight="1" x14ac:dyDescent="0.25">
      <c r="A6" s="409">
        <v>1</v>
      </c>
      <c r="B6" s="408" t="s">
        <v>685</v>
      </c>
      <c r="C6" s="353"/>
      <c r="D6" s="354"/>
      <c r="E6" s="355"/>
      <c r="F6" s="353"/>
      <c r="G6" s="353"/>
      <c r="H6" s="353"/>
      <c r="I6" s="353"/>
      <c r="J6" s="353"/>
      <c r="K6" s="356"/>
      <c r="L6" s="356"/>
      <c r="M6" s="356"/>
      <c r="N6" s="353"/>
    </row>
    <row r="7" spans="1:14" s="46" customFormat="1" ht="46.5" customHeight="1" x14ac:dyDescent="0.25">
      <c r="A7" s="393"/>
      <c r="B7" s="394"/>
      <c r="C7" s="403" t="s">
        <v>724</v>
      </c>
      <c r="D7" s="359" t="s">
        <v>16</v>
      </c>
      <c r="E7" s="368" t="s">
        <v>723</v>
      </c>
      <c r="F7" s="359" t="s">
        <v>11</v>
      </c>
      <c r="G7" s="403" t="s">
        <v>687</v>
      </c>
      <c r="H7" s="359">
        <v>1</v>
      </c>
      <c r="I7" s="359">
        <v>5</v>
      </c>
      <c r="J7" s="359">
        <v>2022</v>
      </c>
      <c r="K7" s="370">
        <v>1100000000</v>
      </c>
      <c r="L7" s="370">
        <v>935260000</v>
      </c>
      <c r="M7" s="370">
        <v>51815</v>
      </c>
      <c r="N7" s="358"/>
    </row>
    <row r="8" spans="1:14" s="46" customFormat="1" ht="28.5" customHeight="1" x14ac:dyDescent="0.25">
      <c r="A8" s="393"/>
      <c r="B8" s="394"/>
      <c r="C8" s="404" t="s">
        <v>686</v>
      </c>
      <c r="D8" s="359" t="s">
        <v>16</v>
      </c>
      <c r="E8" s="368" t="s">
        <v>726</v>
      </c>
      <c r="F8" s="359" t="s">
        <v>11</v>
      </c>
      <c r="G8" s="359" t="s">
        <v>688</v>
      </c>
      <c r="H8" s="359">
        <v>1</v>
      </c>
      <c r="I8" s="359">
        <v>5</v>
      </c>
      <c r="J8" s="359" t="s">
        <v>689</v>
      </c>
      <c r="K8" s="370">
        <v>1400000000</v>
      </c>
      <c r="L8" s="370">
        <f>K8</f>
        <v>1400000000</v>
      </c>
      <c r="M8" s="370">
        <v>3260</v>
      </c>
      <c r="N8" s="367"/>
    </row>
    <row r="9" spans="1:14" s="46" customFormat="1" ht="44.25" customHeight="1" x14ac:dyDescent="0.25">
      <c r="A9" s="393"/>
      <c r="B9" s="394"/>
      <c r="C9" s="359" t="s">
        <v>690</v>
      </c>
      <c r="D9" s="359" t="s">
        <v>16</v>
      </c>
      <c r="E9" s="368" t="s">
        <v>727</v>
      </c>
      <c r="F9" s="359" t="s">
        <v>11</v>
      </c>
      <c r="G9" s="403" t="s">
        <v>691</v>
      </c>
      <c r="H9" s="359">
        <v>1</v>
      </c>
      <c r="I9" s="359">
        <v>5</v>
      </c>
      <c r="J9" s="359">
        <v>2012</v>
      </c>
      <c r="K9" s="370">
        <v>1155000000</v>
      </c>
      <c r="L9" s="370">
        <v>192192000</v>
      </c>
      <c r="M9" s="406">
        <v>266498</v>
      </c>
      <c r="N9" s="367"/>
    </row>
    <row r="10" spans="1:14" s="46" customFormat="1" ht="33.75" customHeight="1" x14ac:dyDescent="0.25">
      <c r="A10" s="393"/>
      <c r="B10" s="394"/>
      <c r="C10" s="359" t="s">
        <v>690</v>
      </c>
      <c r="D10" s="368"/>
      <c r="E10" s="368" t="s">
        <v>728</v>
      </c>
      <c r="F10" s="359" t="s">
        <v>11</v>
      </c>
      <c r="G10" s="403" t="s">
        <v>725</v>
      </c>
      <c r="H10" s="405">
        <v>2</v>
      </c>
      <c r="I10" s="359">
        <v>7</v>
      </c>
      <c r="J10" s="359">
        <v>2015</v>
      </c>
      <c r="K10" s="370">
        <v>2278100000</v>
      </c>
      <c r="L10" s="370">
        <v>986645110</v>
      </c>
      <c r="M10" s="406">
        <v>188317</v>
      </c>
      <c r="N10" s="359"/>
    </row>
    <row r="11" spans="1:14" s="46" customFormat="1" ht="21.75" customHeight="1" x14ac:dyDescent="0.25">
      <c r="A11" s="393"/>
      <c r="B11" s="394"/>
      <c r="C11" s="359" t="s">
        <v>690</v>
      </c>
      <c r="D11" s="357"/>
      <c r="E11" s="368" t="s">
        <v>692</v>
      </c>
      <c r="F11" s="359" t="s">
        <v>11</v>
      </c>
      <c r="G11" s="359" t="s">
        <v>693</v>
      </c>
      <c r="H11" s="359">
        <v>2</v>
      </c>
      <c r="I11" s="359">
        <v>7</v>
      </c>
      <c r="J11" s="359" t="s">
        <v>689</v>
      </c>
      <c r="K11" s="370">
        <v>4286000000</v>
      </c>
      <c r="L11" s="370">
        <f>K11</f>
        <v>4286000000</v>
      </c>
      <c r="M11" s="370">
        <v>5290</v>
      </c>
      <c r="N11" s="367"/>
    </row>
    <row r="12" spans="1:14" s="46" customFormat="1" ht="21" customHeight="1" x14ac:dyDescent="0.25">
      <c r="A12" s="393"/>
      <c r="B12" s="397"/>
      <c r="C12" s="359" t="s">
        <v>694</v>
      </c>
      <c r="D12" s="357"/>
      <c r="E12" s="368" t="s">
        <v>695</v>
      </c>
      <c r="F12" s="359" t="s">
        <v>11</v>
      </c>
      <c r="G12" s="359" t="s">
        <v>234</v>
      </c>
      <c r="H12" s="407">
        <v>1</v>
      </c>
      <c r="I12" s="359">
        <v>16</v>
      </c>
      <c r="J12" s="359">
        <v>2016</v>
      </c>
      <c r="K12" s="370">
        <v>1195378000</v>
      </c>
      <c r="L12" s="370">
        <v>637256438</v>
      </c>
      <c r="M12" s="370">
        <v>59865</v>
      </c>
      <c r="N12" s="359"/>
    </row>
    <row r="13" spans="1:14" s="66" customFormat="1" ht="22.5" customHeight="1" x14ac:dyDescent="0.25">
      <c r="A13" s="411">
        <v>2</v>
      </c>
      <c r="B13" s="412" t="s">
        <v>696</v>
      </c>
      <c r="C13" s="375"/>
      <c r="D13" s="359"/>
      <c r="E13" s="395"/>
      <c r="F13" s="358"/>
      <c r="G13" s="358"/>
      <c r="H13" s="359"/>
      <c r="I13" s="359"/>
      <c r="J13" s="359"/>
      <c r="K13" s="396"/>
      <c r="L13" s="396"/>
      <c r="M13" s="396"/>
      <c r="N13" s="358"/>
    </row>
    <row r="14" spans="1:14" s="66" customFormat="1" ht="21" customHeight="1" x14ac:dyDescent="0.25">
      <c r="A14" s="398"/>
      <c r="B14" s="399"/>
      <c r="C14" s="359" t="s">
        <v>690</v>
      </c>
      <c r="D14" s="359" t="s">
        <v>17</v>
      </c>
      <c r="E14" s="368" t="s">
        <v>697</v>
      </c>
      <c r="F14" s="359" t="s">
        <v>120</v>
      </c>
      <c r="G14" s="410" t="s">
        <v>698</v>
      </c>
      <c r="H14" s="359">
        <v>1</v>
      </c>
      <c r="I14" s="359">
        <v>5</v>
      </c>
      <c r="J14" s="359">
        <v>2013</v>
      </c>
      <c r="K14" s="370">
        <v>832000000</v>
      </c>
      <c r="L14" s="370">
        <v>170250972</v>
      </c>
      <c r="M14" s="370">
        <v>218445</v>
      </c>
      <c r="N14" s="358"/>
    </row>
    <row r="15" spans="1:14" s="66" customFormat="1" ht="21" customHeight="1" x14ac:dyDescent="0.25">
      <c r="A15" s="398"/>
      <c r="B15" s="399"/>
      <c r="C15" s="359" t="s">
        <v>690</v>
      </c>
      <c r="D15" s="359" t="s">
        <v>17</v>
      </c>
      <c r="E15" s="368" t="s">
        <v>699</v>
      </c>
      <c r="F15" s="359" t="s">
        <v>120</v>
      </c>
      <c r="G15" s="359" t="s">
        <v>65</v>
      </c>
      <c r="H15" s="359">
        <v>2</v>
      </c>
      <c r="I15" s="359">
        <v>7</v>
      </c>
      <c r="J15" s="359">
        <v>2022</v>
      </c>
      <c r="K15" s="370">
        <v>1223000000</v>
      </c>
      <c r="L15" s="370">
        <v>1141425900</v>
      </c>
      <c r="M15" s="370">
        <v>52000</v>
      </c>
      <c r="N15" s="358"/>
    </row>
    <row r="16" spans="1:14" s="66" customFormat="1" ht="21.75" customHeight="1" x14ac:dyDescent="0.25">
      <c r="A16" s="411">
        <v>3</v>
      </c>
      <c r="B16" s="412" t="s">
        <v>700</v>
      </c>
      <c r="C16" s="375"/>
      <c r="D16" s="359"/>
      <c r="E16" s="395"/>
      <c r="F16" s="358"/>
      <c r="G16" s="358"/>
      <c r="H16" s="359"/>
      <c r="I16" s="359"/>
      <c r="J16" s="359"/>
      <c r="K16" s="396"/>
      <c r="L16" s="396"/>
      <c r="M16" s="396"/>
      <c r="N16" s="358"/>
    </row>
    <row r="17" spans="1:14" s="66" customFormat="1" ht="22.5" customHeight="1" x14ac:dyDescent="0.25">
      <c r="A17" s="400"/>
      <c r="B17" s="401"/>
      <c r="C17" s="359" t="s">
        <v>9</v>
      </c>
      <c r="D17" s="359" t="s">
        <v>16</v>
      </c>
      <c r="E17" s="368" t="s">
        <v>701</v>
      </c>
      <c r="F17" s="359" t="s">
        <v>11</v>
      </c>
      <c r="G17" s="359" t="s">
        <v>669</v>
      </c>
      <c r="H17" s="359">
        <v>1</v>
      </c>
      <c r="I17" s="359">
        <v>5</v>
      </c>
      <c r="J17" s="359" t="s">
        <v>104</v>
      </c>
      <c r="K17" s="370">
        <v>832000000</v>
      </c>
      <c r="L17" s="370">
        <f>K17-554944000</f>
        <v>277056000</v>
      </c>
      <c r="M17" s="370">
        <v>150105</v>
      </c>
      <c r="N17" s="359"/>
    </row>
    <row r="18" spans="1:14" s="66" customFormat="1" ht="20.25" customHeight="1" x14ac:dyDescent="0.25">
      <c r="A18" s="400"/>
      <c r="B18" s="401"/>
      <c r="C18" s="359" t="s">
        <v>9</v>
      </c>
      <c r="D18" s="359" t="s">
        <v>16</v>
      </c>
      <c r="E18" s="368" t="s">
        <v>702</v>
      </c>
      <c r="F18" s="359" t="s">
        <v>12</v>
      </c>
      <c r="G18" s="359" t="s">
        <v>703</v>
      </c>
      <c r="H18" s="359">
        <v>2</v>
      </c>
      <c r="I18" s="359">
        <v>7</v>
      </c>
      <c r="J18" s="359" t="s">
        <v>606</v>
      </c>
      <c r="K18" s="370">
        <v>1100000000</v>
      </c>
      <c r="L18" s="370">
        <f>K18-146740000</f>
        <v>953260000</v>
      </c>
      <c r="M18" s="370">
        <v>25232</v>
      </c>
      <c r="N18" s="359"/>
    </row>
    <row r="19" spans="1:14" s="66" customFormat="1" ht="26.25" customHeight="1" x14ac:dyDescent="0.25">
      <c r="A19" s="411">
        <v>4</v>
      </c>
      <c r="B19" s="412" t="s">
        <v>704</v>
      </c>
      <c r="C19" s="375"/>
      <c r="D19" s="359"/>
      <c r="E19" s="395"/>
      <c r="F19" s="358"/>
      <c r="G19" s="358"/>
      <c r="H19" s="359"/>
      <c r="I19" s="359"/>
      <c r="J19" s="359"/>
      <c r="K19" s="396"/>
      <c r="L19" s="396"/>
      <c r="M19" s="396"/>
      <c r="N19" s="358"/>
    </row>
    <row r="20" spans="1:14" s="66" customFormat="1" ht="21" customHeight="1" x14ac:dyDescent="0.25">
      <c r="A20" s="398"/>
      <c r="B20" s="399"/>
      <c r="C20" s="359" t="s">
        <v>690</v>
      </c>
      <c r="D20" s="359" t="s">
        <v>17</v>
      </c>
      <c r="E20" s="368" t="s">
        <v>705</v>
      </c>
      <c r="F20" s="410" t="s">
        <v>706</v>
      </c>
      <c r="G20" s="410" t="s">
        <v>698</v>
      </c>
      <c r="H20" s="359">
        <v>1</v>
      </c>
      <c r="I20" s="359">
        <v>5</v>
      </c>
      <c r="J20" s="359">
        <v>2013</v>
      </c>
      <c r="K20" s="370">
        <v>832000000</v>
      </c>
      <c r="L20" s="370">
        <v>277056000</v>
      </c>
      <c r="M20" s="370">
        <v>137487</v>
      </c>
      <c r="N20" s="358"/>
    </row>
    <row r="21" spans="1:14" s="66" customFormat="1" ht="19.5" customHeight="1" x14ac:dyDescent="0.25">
      <c r="A21" s="398"/>
      <c r="B21" s="399"/>
      <c r="C21" s="359" t="s">
        <v>690</v>
      </c>
      <c r="D21" s="359" t="s">
        <v>17</v>
      </c>
      <c r="E21" s="368" t="s">
        <v>707</v>
      </c>
      <c r="F21" s="410" t="s">
        <v>706</v>
      </c>
      <c r="G21" s="410" t="s">
        <v>708</v>
      </c>
      <c r="H21" s="359">
        <v>2</v>
      </c>
      <c r="I21" s="359">
        <v>7</v>
      </c>
      <c r="J21" s="359">
        <v>2023</v>
      </c>
      <c r="K21" s="370">
        <v>1100000000</v>
      </c>
      <c r="L21" s="370">
        <v>953260000</v>
      </c>
      <c r="M21" s="370">
        <v>24605</v>
      </c>
      <c r="N21" s="358"/>
    </row>
    <row r="22" spans="1:14" s="66" customFormat="1" ht="26.25" customHeight="1" x14ac:dyDescent="0.25">
      <c r="A22" s="411">
        <v>5</v>
      </c>
      <c r="B22" s="412" t="s">
        <v>709</v>
      </c>
      <c r="C22" s="375"/>
      <c r="D22" s="359"/>
      <c r="E22" s="395"/>
      <c r="F22" s="358"/>
      <c r="G22" s="358"/>
      <c r="H22" s="359"/>
      <c r="I22" s="359"/>
      <c r="J22" s="359"/>
      <c r="K22" s="396"/>
      <c r="L22" s="396"/>
      <c r="M22" s="396"/>
      <c r="N22" s="358"/>
    </row>
    <row r="23" spans="1:14" s="66" customFormat="1" ht="21.75" customHeight="1" x14ac:dyDescent="0.25">
      <c r="A23" s="358"/>
      <c r="B23" s="358"/>
      <c r="C23" s="359" t="s">
        <v>9</v>
      </c>
      <c r="D23" s="359" t="s">
        <v>16</v>
      </c>
      <c r="E23" s="368" t="s">
        <v>710</v>
      </c>
      <c r="F23" s="359" t="s">
        <v>11</v>
      </c>
      <c r="G23" s="359" t="s">
        <v>15</v>
      </c>
      <c r="H23" s="359">
        <v>1</v>
      </c>
      <c r="I23" s="359">
        <v>5</v>
      </c>
      <c r="J23" s="359">
        <v>2016</v>
      </c>
      <c r="K23" s="413">
        <v>792000000</v>
      </c>
      <c r="L23" s="370">
        <f>K23-422575200</f>
        <v>369424800</v>
      </c>
      <c r="M23" s="370">
        <v>110303</v>
      </c>
      <c r="N23" s="358"/>
    </row>
    <row r="24" spans="1:14" s="66" customFormat="1" ht="18.75" customHeight="1" x14ac:dyDescent="0.25">
      <c r="A24" s="358"/>
      <c r="B24" s="358"/>
      <c r="C24" s="359" t="s">
        <v>9</v>
      </c>
      <c r="D24" s="359" t="s">
        <v>16</v>
      </c>
      <c r="E24" s="368" t="s">
        <v>711</v>
      </c>
      <c r="F24" s="359" t="s">
        <v>12</v>
      </c>
      <c r="G24" s="359" t="s">
        <v>136</v>
      </c>
      <c r="H24" s="359">
        <v>2</v>
      </c>
      <c r="I24" s="359">
        <v>7</v>
      </c>
      <c r="J24" s="359">
        <v>2020</v>
      </c>
      <c r="K24" s="370">
        <v>1157000000</v>
      </c>
      <c r="L24" s="370">
        <f>K24-308649033</f>
        <v>848350967</v>
      </c>
      <c r="M24" s="370">
        <v>63225</v>
      </c>
      <c r="N24" s="358"/>
    </row>
    <row r="25" spans="1:14" s="66" customFormat="1" ht="21.75" customHeight="1" x14ac:dyDescent="0.25">
      <c r="A25" s="411">
        <v>6</v>
      </c>
      <c r="B25" s="412" t="s">
        <v>712</v>
      </c>
      <c r="C25" s="375"/>
      <c r="D25" s="359"/>
      <c r="E25" s="395"/>
      <c r="F25" s="358"/>
      <c r="G25" s="358"/>
      <c r="H25" s="359"/>
      <c r="I25" s="359"/>
      <c r="J25" s="359"/>
      <c r="K25" s="396"/>
      <c r="L25" s="396"/>
      <c r="M25" s="396"/>
      <c r="N25" s="358"/>
    </row>
    <row r="26" spans="1:14" s="66" customFormat="1" ht="23.25" customHeight="1" x14ac:dyDescent="0.25">
      <c r="A26" s="398"/>
      <c r="B26" s="358"/>
      <c r="C26" s="359" t="s">
        <v>9</v>
      </c>
      <c r="D26" s="359" t="s">
        <v>16</v>
      </c>
      <c r="E26" s="368" t="s">
        <v>713</v>
      </c>
      <c r="F26" s="359" t="s">
        <v>11</v>
      </c>
      <c r="G26" s="359" t="s">
        <v>121</v>
      </c>
      <c r="H26" s="359">
        <v>1</v>
      </c>
      <c r="I26" s="359">
        <v>5</v>
      </c>
      <c r="J26" s="359">
        <v>2013</v>
      </c>
      <c r="K26" s="370">
        <v>1064200000</v>
      </c>
      <c r="L26" s="370">
        <v>283503000</v>
      </c>
      <c r="M26" s="370">
        <v>201909</v>
      </c>
      <c r="N26" s="358"/>
    </row>
    <row r="27" spans="1:14" s="66" customFormat="1" ht="21.75" customHeight="1" x14ac:dyDescent="0.25">
      <c r="A27" s="398"/>
      <c r="B27" s="358"/>
      <c r="C27" s="359" t="s">
        <v>9</v>
      </c>
      <c r="D27" s="359" t="s">
        <v>16</v>
      </c>
      <c r="E27" s="368" t="s">
        <v>714</v>
      </c>
      <c r="F27" s="359" t="s">
        <v>12</v>
      </c>
      <c r="G27" s="359" t="s">
        <v>136</v>
      </c>
      <c r="H27" s="359">
        <v>2</v>
      </c>
      <c r="I27" s="359">
        <v>7</v>
      </c>
      <c r="J27" s="359">
        <v>2022</v>
      </c>
      <c r="K27" s="413">
        <v>1218200000</v>
      </c>
      <c r="L27" s="370">
        <v>1055693000</v>
      </c>
      <c r="M27" s="370">
        <v>11968</v>
      </c>
      <c r="N27" s="358"/>
    </row>
    <row r="28" spans="1:14" s="66" customFormat="1" ht="21.75" customHeight="1" x14ac:dyDescent="0.25">
      <c r="A28" s="411">
        <v>7</v>
      </c>
      <c r="B28" s="412" t="s">
        <v>715</v>
      </c>
      <c r="C28" s="375"/>
      <c r="D28" s="359"/>
      <c r="E28" s="395"/>
      <c r="F28" s="358"/>
      <c r="G28" s="358"/>
      <c r="H28" s="359"/>
      <c r="I28" s="359"/>
      <c r="J28" s="359"/>
      <c r="K28" s="396"/>
      <c r="L28" s="396"/>
      <c r="M28" s="396"/>
      <c r="N28" s="358"/>
    </row>
    <row r="29" spans="1:14" s="66" customFormat="1" ht="26.25" customHeight="1" x14ac:dyDescent="0.25">
      <c r="A29" s="358"/>
      <c r="B29" s="358"/>
      <c r="C29" s="359" t="s">
        <v>9</v>
      </c>
      <c r="D29" s="359" t="s">
        <v>16</v>
      </c>
      <c r="E29" s="368" t="s">
        <v>716</v>
      </c>
      <c r="F29" s="359" t="s">
        <v>11</v>
      </c>
      <c r="G29" s="359" t="s">
        <v>15</v>
      </c>
      <c r="H29" s="359">
        <v>1</v>
      </c>
      <c r="I29" s="359">
        <v>5</v>
      </c>
      <c r="J29" s="359">
        <v>2010</v>
      </c>
      <c r="K29" s="370">
        <v>777340000</v>
      </c>
      <c r="L29" s="370">
        <v>51615376</v>
      </c>
      <c r="M29" s="370">
        <v>191668</v>
      </c>
      <c r="N29" s="358"/>
    </row>
    <row r="30" spans="1:14" s="66" customFormat="1" ht="26.25" customHeight="1" x14ac:dyDescent="0.25">
      <c r="A30" s="358"/>
      <c r="B30" s="358"/>
      <c r="C30" s="359" t="s">
        <v>9</v>
      </c>
      <c r="D30" s="359" t="s">
        <v>16</v>
      </c>
      <c r="E30" s="368" t="s">
        <v>717</v>
      </c>
      <c r="F30" s="359" t="s">
        <v>11</v>
      </c>
      <c r="G30" s="359" t="s">
        <v>65</v>
      </c>
      <c r="H30" s="359">
        <v>2</v>
      </c>
      <c r="I30" s="359">
        <v>7</v>
      </c>
      <c r="J30" s="359">
        <v>2021</v>
      </c>
      <c r="K30" s="370">
        <v>1221900000</v>
      </c>
      <c r="L30" s="370">
        <v>977397810</v>
      </c>
      <c r="M30" s="370">
        <v>46251</v>
      </c>
      <c r="N30" s="358"/>
    </row>
    <row r="31" spans="1:14" s="66" customFormat="1" ht="26.25" customHeight="1" x14ac:dyDescent="0.25">
      <c r="A31" s="411">
        <v>8</v>
      </c>
      <c r="B31" s="412" t="s">
        <v>718</v>
      </c>
      <c r="C31" s="359" t="s">
        <v>690</v>
      </c>
      <c r="D31" s="359" t="s">
        <v>16</v>
      </c>
      <c r="E31" s="368" t="s">
        <v>719</v>
      </c>
      <c r="F31" s="359" t="s">
        <v>11</v>
      </c>
      <c r="G31" s="359" t="s">
        <v>15</v>
      </c>
      <c r="H31" s="359">
        <v>1</v>
      </c>
      <c r="I31" s="359">
        <v>5</v>
      </c>
      <c r="J31" s="359">
        <v>2016</v>
      </c>
      <c r="K31" s="370">
        <v>720000000</v>
      </c>
      <c r="L31" s="370">
        <v>383832000</v>
      </c>
      <c r="M31" s="370">
        <v>850000</v>
      </c>
      <c r="N31" s="358"/>
    </row>
    <row r="32" spans="1:14" s="402" customFormat="1" ht="25.5" customHeight="1" x14ac:dyDescent="0.25">
      <c r="A32" s="418">
        <v>9</v>
      </c>
      <c r="B32" s="419" t="s">
        <v>925</v>
      </c>
      <c r="C32" s="415" t="s">
        <v>690</v>
      </c>
      <c r="D32" s="415" t="s">
        <v>16</v>
      </c>
      <c r="E32" s="417" t="s">
        <v>721</v>
      </c>
      <c r="F32" s="415" t="s">
        <v>591</v>
      </c>
      <c r="G32" s="415" t="s">
        <v>722</v>
      </c>
      <c r="H32" s="415">
        <v>1</v>
      </c>
      <c r="I32" s="415">
        <v>5</v>
      </c>
      <c r="J32" s="415">
        <v>2009</v>
      </c>
      <c r="K32" s="416">
        <v>583003800</v>
      </c>
      <c r="L32" s="416">
        <v>0</v>
      </c>
      <c r="M32" s="416">
        <v>155429</v>
      </c>
      <c r="N32" s="414"/>
    </row>
    <row r="33" spans="1:18" s="52" customFormat="1" ht="17.25" customHeight="1" x14ac:dyDescent="0.25">
      <c r="A33" s="61">
        <v>10</v>
      </c>
      <c r="B33" s="236" t="s">
        <v>60</v>
      </c>
      <c r="C33" s="51"/>
      <c r="D33" s="51"/>
      <c r="E33" s="51"/>
      <c r="F33" s="51"/>
      <c r="G33" s="51"/>
      <c r="H33" s="51"/>
      <c r="I33" s="51"/>
      <c r="J33" s="51"/>
      <c r="K33" s="51"/>
      <c r="L33" s="51"/>
      <c r="M33" s="51"/>
      <c r="N33" s="51"/>
    </row>
    <row r="34" spans="1:18" ht="18" customHeight="1" x14ac:dyDescent="0.25">
      <c r="A34" s="61"/>
      <c r="B34" s="64"/>
      <c r="C34" s="49" t="s">
        <v>9</v>
      </c>
      <c r="D34" s="49" t="s">
        <v>16</v>
      </c>
      <c r="E34" s="94" t="s">
        <v>61</v>
      </c>
      <c r="F34" s="49" t="s">
        <v>11</v>
      </c>
      <c r="G34" s="49" t="s">
        <v>15</v>
      </c>
      <c r="H34" s="49">
        <v>1</v>
      </c>
      <c r="I34" s="49">
        <v>5</v>
      </c>
      <c r="J34" s="49">
        <v>2010</v>
      </c>
      <c r="K34" s="134">
        <v>742500000</v>
      </c>
      <c r="L34" s="104">
        <v>0</v>
      </c>
      <c r="M34" s="104">
        <v>335000</v>
      </c>
      <c r="N34" s="48"/>
    </row>
    <row r="35" spans="1:18" ht="18" customHeight="1" x14ac:dyDescent="0.25">
      <c r="A35" s="37"/>
      <c r="B35" s="37"/>
      <c r="C35" s="59" t="s">
        <v>9</v>
      </c>
      <c r="D35" s="49" t="s">
        <v>16</v>
      </c>
      <c r="E35" s="82" t="s">
        <v>62</v>
      </c>
      <c r="F35" s="59" t="s">
        <v>11</v>
      </c>
      <c r="G35" s="59" t="s">
        <v>63</v>
      </c>
      <c r="H35" s="49">
        <v>2</v>
      </c>
      <c r="I35" s="49">
        <v>7</v>
      </c>
      <c r="J35" s="49">
        <v>2016</v>
      </c>
      <c r="K35" s="50">
        <v>1144000000</v>
      </c>
      <c r="L35" s="50">
        <v>594336600</v>
      </c>
      <c r="M35" s="50">
        <v>238000</v>
      </c>
      <c r="N35" s="48"/>
    </row>
    <row r="36" spans="1:18" ht="18" customHeight="1" x14ac:dyDescent="0.25">
      <c r="A36" s="63">
        <v>11</v>
      </c>
      <c r="B36" s="347" t="s">
        <v>73</v>
      </c>
      <c r="C36" s="348"/>
      <c r="D36" s="348"/>
      <c r="E36" s="348"/>
      <c r="F36" s="348"/>
      <c r="G36" s="348"/>
      <c r="H36" s="348"/>
      <c r="I36" s="348"/>
      <c r="J36" s="348"/>
      <c r="K36" s="348"/>
      <c r="L36" s="348"/>
      <c r="M36" s="348"/>
      <c r="N36" s="348"/>
      <c r="O36" s="40"/>
      <c r="P36" s="40"/>
      <c r="Q36" s="40"/>
      <c r="R36" s="40"/>
    </row>
    <row r="37" spans="1:18" ht="17.25" customHeight="1" x14ac:dyDescent="0.25">
      <c r="A37" s="42"/>
      <c r="B37" s="41"/>
      <c r="C37" s="49" t="s">
        <v>9</v>
      </c>
      <c r="D37" s="49" t="s">
        <v>16</v>
      </c>
      <c r="E37" s="94" t="s">
        <v>67</v>
      </c>
      <c r="F37" s="49" t="s">
        <v>68</v>
      </c>
      <c r="G37" s="49" t="s">
        <v>69</v>
      </c>
      <c r="H37" s="49">
        <v>1</v>
      </c>
      <c r="I37" s="49">
        <v>5</v>
      </c>
      <c r="J37" s="49">
        <v>2007</v>
      </c>
      <c r="K37" s="134">
        <v>558145000</v>
      </c>
      <c r="L37" s="134">
        <v>0</v>
      </c>
      <c r="M37" s="134">
        <v>313838</v>
      </c>
      <c r="N37" s="48"/>
      <c r="O37" s="40"/>
      <c r="P37" s="40"/>
      <c r="Q37" s="40"/>
      <c r="R37" s="40"/>
    </row>
    <row r="38" spans="1:18" x14ac:dyDescent="0.25">
      <c r="A38" s="42"/>
      <c r="B38" s="41"/>
      <c r="C38" s="49" t="s">
        <v>9</v>
      </c>
      <c r="D38" s="49" t="s">
        <v>16</v>
      </c>
      <c r="E38" s="94" t="s">
        <v>70</v>
      </c>
      <c r="F38" s="49" t="s">
        <v>11</v>
      </c>
      <c r="G38" s="49" t="s">
        <v>15</v>
      </c>
      <c r="H38" s="49">
        <v>1</v>
      </c>
      <c r="I38" s="49">
        <v>5</v>
      </c>
      <c r="J38" s="49">
        <v>2011</v>
      </c>
      <c r="K38" s="134">
        <v>767654000</v>
      </c>
      <c r="L38" s="134">
        <v>153530800</v>
      </c>
      <c r="M38" s="134">
        <v>199905</v>
      </c>
      <c r="N38" s="48"/>
      <c r="O38" s="40"/>
      <c r="P38" s="40"/>
      <c r="Q38" s="40"/>
      <c r="R38" s="43"/>
    </row>
    <row r="39" spans="1:18" x14ac:dyDescent="0.25">
      <c r="A39" s="42"/>
      <c r="B39" s="41"/>
      <c r="C39" s="49" t="s">
        <v>9</v>
      </c>
      <c r="D39" s="49" t="s">
        <v>16</v>
      </c>
      <c r="E39" s="94" t="s">
        <v>71</v>
      </c>
      <c r="F39" s="49" t="s">
        <v>11</v>
      </c>
      <c r="G39" s="49" t="s">
        <v>15</v>
      </c>
      <c r="H39" s="49">
        <v>1</v>
      </c>
      <c r="I39" s="49">
        <v>5</v>
      </c>
      <c r="J39" s="49">
        <v>2013</v>
      </c>
      <c r="K39" s="134">
        <v>720000000</v>
      </c>
      <c r="L39" s="104">
        <v>383832000</v>
      </c>
      <c r="M39" s="104">
        <v>210656</v>
      </c>
      <c r="N39" s="48"/>
      <c r="O39" s="40"/>
      <c r="P39" s="40"/>
      <c r="Q39" s="40"/>
      <c r="R39" s="40"/>
    </row>
    <row r="40" spans="1:18" ht="18" customHeight="1" x14ac:dyDescent="0.25">
      <c r="A40" s="42"/>
      <c r="B40" s="41"/>
      <c r="C40" s="49" t="s">
        <v>9</v>
      </c>
      <c r="D40" s="49" t="s">
        <v>16</v>
      </c>
      <c r="E40" s="94" t="s">
        <v>72</v>
      </c>
      <c r="F40" s="49" t="s">
        <v>11</v>
      </c>
      <c r="G40" s="49" t="s">
        <v>65</v>
      </c>
      <c r="H40" s="49">
        <v>2</v>
      </c>
      <c r="I40" s="49">
        <v>7</v>
      </c>
      <c r="J40" s="49">
        <v>2021</v>
      </c>
      <c r="K40" s="104">
        <v>1098900000</v>
      </c>
      <c r="L40" s="104">
        <v>812079044</v>
      </c>
      <c r="M40" s="104">
        <v>6500</v>
      </c>
      <c r="N40" s="48"/>
      <c r="O40" s="40"/>
      <c r="P40" s="40"/>
      <c r="Q40" s="40"/>
      <c r="R40" s="43"/>
    </row>
    <row r="41" spans="1:18" s="46" customFormat="1" ht="18" customHeight="1" x14ac:dyDescent="0.25">
      <c r="A41" s="61">
        <v>12</v>
      </c>
      <c r="B41" s="62" t="s">
        <v>111</v>
      </c>
      <c r="C41" s="55"/>
      <c r="D41" s="57"/>
      <c r="E41" s="53"/>
      <c r="F41" s="55"/>
      <c r="G41" s="55"/>
      <c r="H41" s="57"/>
      <c r="I41" s="57"/>
      <c r="J41" s="57"/>
      <c r="K41" s="58"/>
      <c r="L41" s="58"/>
      <c r="M41" s="58"/>
      <c r="N41" s="48"/>
      <c r="R41" s="60"/>
    </row>
    <row r="42" spans="1:18" s="52" customFormat="1" ht="20.25" customHeight="1" x14ac:dyDescent="0.25">
      <c r="A42" s="751"/>
      <c r="B42" s="742" t="s">
        <v>484</v>
      </c>
      <c r="C42" s="83" t="s">
        <v>9</v>
      </c>
      <c r="D42" s="83" t="s">
        <v>17</v>
      </c>
      <c r="E42" s="83" t="s">
        <v>75</v>
      </c>
      <c r="F42" s="83" t="s">
        <v>11</v>
      </c>
      <c r="G42" s="83" t="s">
        <v>65</v>
      </c>
      <c r="H42" s="83" t="s">
        <v>76</v>
      </c>
      <c r="I42" s="83" t="s">
        <v>77</v>
      </c>
      <c r="J42" s="83" t="s">
        <v>78</v>
      </c>
      <c r="K42" s="123">
        <v>1183200000</v>
      </c>
      <c r="L42" s="124">
        <v>196884480</v>
      </c>
      <c r="M42" s="123">
        <v>443471</v>
      </c>
      <c r="N42" s="83"/>
    </row>
    <row r="43" spans="1:18" s="52" customFormat="1" ht="20.25" customHeight="1" x14ac:dyDescent="0.25">
      <c r="A43" s="752"/>
      <c r="B43" s="743"/>
      <c r="C43" s="83" t="s">
        <v>9</v>
      </c>
      <c r="D43" s="83" t="s">
        <v>79</v>
      </c>
      <c r="E43" s="83" t="s">
        <v>80</v>
      </c>
      <c r="F43" s="83" t="s">
        <v>81</v>
      </c>
      <c r="G43" s="83" t="s">
        <v>82</v>
      </c>
      <c r="H43" s="83" t="s">
        <v>76</v>
      </c>
      <c r="I43" s="83" t="s">
        <v>83</v>
      </c>
      <c r="J43" s="83" t="s">
        <v>84</v>
      </c>
      <c r="K43" s="123">
        <v>590588250</v>
      </c>
      <c r="L43" s="125" t="s">
        <v>85</v>
      </c>
      <c r="M43" s="123">
        <v>297370</v>
      </c>
      <c r="N43" s="83"/>
    </row>
    <row r="44" spans="1:18" s="52" customFormat="1" ht="20.25" customHeight="1" x14ac:dyDescent="0.25">
      <c r="A44" s="751"/>
      <c r="B44" s="742" t="s">
        <v>86</v>
      </c>
      <c r="C44" s="83" t="s">
        <v>18</v>
      </c>
      <c r="D44" s="83" t="s">
        <v>14</v>
      </c>
      <c r="E44" s="126" t="s">
        <v>88</v>
      </c>
      <c r="F44" s="745" t="s">
        <v>11</v>
      </c>
      <c r="G44" s="748" t="s">
        <v>89</v>
      </c>
      <c r="H44" s="127">
        <v>1</v>
      </c>
      <c r="I44" s="83" t="s">
        <v>77</v>
      </c>
      <c r="J44" s="128" t="s">
        <v>90</v>
      </c>
      <c r="K44" s="123">
        <v>688500000</v>
      </c>
      <c r="L44" s="123">
        <v>114635250</v>
      </c>
      <c r="M44" s="123">
        <v>270400</v>
      </c>
      <c r="N44" s="83"/>
    </row>
    <row r="45" spans="1:18" s="52" customFormat="1" ht="20.25" customHeight="1" x14ac:dyDescent="0.25">
      <c r="A45" s="753"/>
      <c r="B45" s="744"/>
      <c r="C45" s="83" t="s">
        <v>18</v>
      </c>
      <c r="D45" s="83" t="s">
        <v>14</v>
      </c>
      <c r="E45" s="126" t="s">
        <v>91</v>
      </c>
      <c r="F45" s="746"/>
      <c r="G45" s="749"/>
      <c r="H45" s="127">
        <v>1</v>
      </c>
      <c r="I45" s="83" t="s">
        <v>77</v>
      </c>
      <c r="J45" s="128" t="s">
        <v>90</v>
      </c>
      <c r="K45" s="123">
        <v>688500000</v>
      </c>
      <c r="L45" s="123">
        <v>114635250</v>
      </c>
      <c r="M45" s="123">
        <v>324200</v>
      </c>
      <c r="N45" s="83"/>
    </row>
    <row r="46" spans="1:18" s="52" customFormat="1" ht="20.25" customHeight="1" x14ac:dyDescent="0.25">
      <c r="A46" s="753"/>
      <c r="B46" s="744"/>
      <c r="C46" s="83" t="s">
        <v>18</v>
      </c>
      <c r="D46" s="83" t="s">
        <v>14</v>
      </c>
      <c r="E46" s="126" t="s">
        <v>92</v>
      </c>
      <c r="F46" s="746"/>
      <c r="G46" s="749"/>
      <c r="H46" s="127">
        <v>1</v>
      </c>
      <c r="I46" s="83" t="s">
        <v>77</v>
      </c>
      <c r="J46" s="128" t="s">
        <v>93</v>
      </c>
      <c r="K46" s="123">
        <v>702800000</v>
      </c>
      <c r="L46" s="123">
        <v>280909160</v>
      </c>
      <c r="M46" s="123">
        <v>211472</v>
      </c>
      <c r="N46" s="83"/>
    </row>
    <row r="47" spans="1:18" s="52" customFormat="1" ht="20.25" customHeight="1" x14ac:dyDescent="0.25">
      <c r="A47" s="753"/>
      <c r="B47" s="744"/>
      <c r="C47" s="83" t="s">
        <v>18</v>
      </c>
      <c r="D47" s="83" t="s">
        <v>14</v>
      </c>
      <c r="E47" s="126" t="s">
        <v>94</v>
      </c>
      <c r="F47" s="747"/>
      <c r="G47" s="750"/>
      <c r="H47" s="127">
        <v>1</v>
      </c>
      <c r="I47" s="83" t="s">
        <v>77</v>
      </c>
      <c r="J47" s="128" t="s">
        <v>95</v>
      </c>
      <c r="K47" s="123">
        <v>716160000</v>
      </c>
      <c r="L47" s="123">
        <v>572856384</v>
      </c>
      <c r="M47" s="123">
        <v>85494</v>
      </c>
      <c r="N47" s="83"/>
    </row>
    <row r="48" spans="1:18" s="52" customFormat="1" ht="20.25" customHeight="1" x14ac:dyDescent="0.25">
      <c r="A48" s="753"/>
      <c r="B48" s="744"/>
      <c r="C48" s="83" t="s">
        <v>18</v>
      </c>
      <c r="D48" s="83" t="s">
        <v>14</v>
      </c>
      <c r="E48" s="126" t="s">
        <v>96</v>
      </c>
      <c r="F48" s="127" t="s">
        <v>97</v>
      </c>
      <c r="G48" s="127" t="s">
        <v>98</v>
      </c>
      <c r="H48" s="127">
        <v>1</v>
      </c>
      <c r="I48" s="128">
        <v>5</v>
      </c>
      <c r="J48" s="128" t="s">
        <v>99</v>
      </c>
      <c r="K48" s="123">
        <v>405000000</v>
      </c>
      <c r="L48" s="123">
        <v>323959500</v>
      </c>
      <c r="M48" s="123">
        <v>163102</v>
      </c>
      <c r="N48" s="83"/>
    </row>
    <row r="49" spans="1:17" s="52" customFormat="1" ht="43.5" customHeight="1" x14ac:dyDescent="0.25">
      <c r="A49" s="752"/>
      <c r="B49" s="743"/>
      <c r="C49" s="83" t="s">
        <v>18</v>
      </c>
      <c r="D49" s="129" t="s">
        <v>100</v>
      </c>
      <c r="E49" s="126" t="s">
        <v>101</v>
      </c>
      <c r="F49" s="127" t="s">
        <v>102</v>
      </c>
      <c r="G49" s="127" t="s">
        <v>103</v>
      </c>
      <c r="H49" s="127">
        <v>1</v>
      </c>
      <c r="I49" s="128">
        <v>12</v>
      </c>
      <c r="J49" s="128" t="s">
        <v>104</v>
      </c>
      <c r="K49" s="123">
        <v>1306800000</v>
      </c>
      <c r="L49" s="123">
        <v>304745760</v>
      </c>
      <c r="M49" s="123">
        <v>106813</v>
      </c>
      <c r="N49" s="83"/>
    </row>
    <row r="50" spans="1:17" s="52" customFormat="1" ht="30" customHeight="1" x14ac:dyDescent="0.25">
      <c r="A50" s="51"/>
      <c r="B50" s="130" t="s">
        <v>105</v>
      </c>
      <c r="C50" s="83" t="s">
        <v>9</v>
      </c>
      <c r="D50" s="83" t="s">
        <v>14</v>
      </c>
      <c r="E50" s="126" t="s">
        <v>106</v>
      </c>
      <c r="F50" s="127" t="s">
        <v>68</v>
      </c>
      <c r="G50" s="127" t="s">
        <v>107</v>
      </c>
      <c r="H50" s="127">
        <v>1</v>
      </c>
      <c r="I50" s="128">
        <v>5</v>
      </c>
      <c r="J50" s="128" t="s">
        <v>108</v>
      </c>
      <c r="K50" s="123">
        <v>690000000</v>
      </c>
      <c r="L50" s="123">
        <v>367839000</v>
      </c>
      <c r="M50" s="123">
        <v>84926</v>
      </c>
      <c r="N50" s="83"/>
    </row>
    <row r="51" spans="1:17" s="46" customFormat="1" ht="34.5" customHeight="1" x14ac:dyDescent="0.25">
      <c r="A51" s="51"/>
      <c r="B51" s="69" t="s">
        <v>935</v>
      </c>
      <c r="C51" s="83" t="s">
        <v>18</v>
      </c>
      <c r="D51" s="83" t="s">
        <v>14</v>
      </c>
      <c r="E51" s="94" t="s">
        <v>109</v>
      </c>
      <c r="F51" s="127" t="s">
        <v>68</v>
      </c>
      <c r="G51" s="127" t="s">
        <v>107</v>
      </c>
      <c r="H51" s="49">
        <v>1</v>
      </c>
      <c r="I51" s="49">
        <v>5</v>
      </c>
      <c r="J51" s="49" t="s">
        <v>110</v>
      </c>
      <c r="K51" s="104">
        <v>680483636</v>
      </c>
      <c r="L51" s="104">
        <v>408154079</v>
      </c>
      <c r="M51" s="104">
        <v>23218</v>
      </c>
      <c r="N51" s="49"/>
    </row>
    <row r="52" spans="1:17" ht="18.75" customHeight="1" x14ac:dyDescent="0.25">
      <c r="A52" s="61">
        <v>13</v>
      </c>
      <c r="B52" s="76" t="s">
        <v>131</v>
      </c>
      <c r="C52" s="22"/>
      <c r="D52" s="24"/>
      <c r="E52" s="19"/>
      <c r="F52" s="22"/>
      <c r="G52" s="22"/>
      <c r="H52" s="24"/>
      <c r="I52" s="24"/>
      <c r="J52" s="24"/>
      <c r="K52" s="25"/>
      <c r="L52" s="25"/>
      <c r="M52" s="25"/>
      <c r="N52" s="9"/>
    </row>
    <row r="53" spans="1:17" s="46" customFormat="1" ht="21" customHeight="1" x14ac:dyDescent="0.25">
      <c r="A53" s="55"/>
      <c r="B53" s="55"/>
      <c r="C53" s="70" t="s">
        <v>9</v>
      </c>
      <c r="D53" s="70" t="s">
        <v>16</v>
      </c>
      <c r="E53" s="70" t="s">
        <v>119</v>
      </c>
      <c r="F53" s="70" t="s">
        <v>120</v>
      </c>
      <c r="G53" s="70" t="s">
        <v>121</v>
      </c>
      <c r="H53" s="71">
        <v>1</v>
      </c>
      <c r="I53" s="49">
        <v>5</v>
      </c>
      <c r="J53" s="49">
        <v>2013</v>
      </c>
      <c r="K53" s="72">
        <v>720000000</v>
      </c>
      <c r="L53" s="73">
        <v>143784000</v>
      </c>
      <c r="M53" s="73">
        <v>200000</v>
      </c>
      <c r="N53" s="68"/>
    </row>
    <row r="54" spans="1:17" s="46" customFormat="1" ht="45" customHeight="1" x14ac:dyDescent="0.25">
      <c r="A54" s="55"/>
      <c r="B54" s="55"/>
      <c r="C54" s="70" t="s">
        <v>9</v>
      </c>
      <c r="D54" s="70" t="s">
        <v>16</v>
      </c>
      <c r="E54" s="70" t="s">
        <v>122</v>
      </c>
      <c r="F54" s="70" t="s">
        <v>11</v>
      </c>
      <c r="G54" s="74" t="s">
        <v>123</v>
      </c>
      <c r="H54" s="71">
        <v>2</v>
      </c>
      <c r="I54" s="49">
        <v>7</v>
      </c>
      <c r="J54" s="49">
        <v>2003</v>
      </c>
      <c r="K54" s="73">
        <v>857417000</v>
      </c>
      <c r="L54" s="73"/>
      <c r="M54" s="73">
        <v>213500</v>
      </c>
      <c r="N54" s="75" t="s">
        <v>124</v>
      </c>
    </row>
    <row r="55" spans="1:17" s="46" customFormat="1" ht="40.5" customHeight="1" x14ac:dyDescent="0.25">
      <c r="A55" s="55"/>
      <c r="B55" s="55"/>
      <c r="C55" s="70" t="s">
        <v>18</v>
      </c>
      <c r="D55" s="74" t="s">
        <v>125</v>
      </c>
      <c r="E55" s="70" t="s">
        <v>126</v>
      </c>
      <c r="F55" s="70" t="s">
        <v>12</v>
      </c>
      <c r="G55" s="70" t="s">
        <v>135</v>
      </c>
      <c r="H55" s="71">
        <v>2</v>
      </c>
      <c r="I55" s="49">
        <v>3</v>
      </c>
      <c r="J55" s="49">
        <v>2014</v>
      </c>
      <c r="K55" s="73">
        <v>4084863500</v>
      </c>
      <c r="L55" s="73">
        <v>329762000</v>
      </c>
      <c r="M55" s="73">
        <v>8700</v>
      </c>
      <c r="N55" s="68"/>
    </row>
    <row r="56" spans="1:17" s="46" customFormat="1" ht="52.5" customHeight="1" x14ac:dyDescent="0.25">
      <c r="A56" s="55"/>
      <c r="B56" s="55"/>
      <c r="C56" s="70" t="s">
        <v>18</v>
      </c>
      <c r="D56" s="74" t="s">
        <v>125</v>
      </c>
      <c r="E56" s="74" t="s">
        <v>127</v>
      </c>
      <c r="F56" s="74" t="s">
        <v>128</v>
      </c>
      <c r="G56" s="74" t="s">
        <v>129</v>
      </c>
      <c r="H56" s="71">
        <v>2</v>
      </c>
      <c r="I56" s="49">
        <v>5</v>
      </c>
      <c r="J56" s="49">
        <v>2024</v>
      </c>
      <c r="K56" s="73">
        <v>1346891682</v>
      </c>
      <c r="L56" s="73">
        <v>1346891682</v>
      </c>
      <c r="M56" s="73"/>
      <c r="N56" s="75" t="s">
        <v>130</v>
      </c>
    </row>
    <row r="57" spans="1:17" ht="30" customHeight="1" x14ac:dyDescent="0.25">
      <c r="A57" s="61">
        <v>14</v>
      </c>
      <c r="B57" s="81" t="s">
        <v>132</v>
      </c>
      <c r="C57" s="70"/>
      <c r="D57" s="24"/>
      <c r="E57" s="19"/>
      <c r="F57" s="22"/>
      <c r="G57" s="22"/>
      <c r="H57" s="24"/>
      <c r="I57" s="24"/>
      <c r="J57" s="24"/>
      <c r="K57" s="25"/>
      <c r="L57" s="25"/>
      <c r="M57" s="25"/>
      <c r="N57" s="9"/>
    </row>
    <row r="58" spans="1:17" ht="18.75" customHeight="1" x14ac:dyDescent="0.25">
      <c r="A58" s="22"/>
      <c r="B58" s="22"/>
      <c r="C58" s="70" t="s">
        <v>9</v>
      </c>
      <c r="D58" s="70" t="s">
        <v>16</v>
      </c>
      <c r="E58" s="82" t="s">
        <v>133</v>
      </c>
      <c r="F58" s="70" t="s">
        <v>11</v>
      </c>
      <c r="G58" s="83" t="s">
        <v>65</v>
      </c>
      <c r="H58" s="49">
        <v>2</v>
      </c>
      <c r="I58" s="49">
        <v>7</v>
      </c>
      <c r="J58" s="49">
        <v>2024</v>
      </c>
      <c r="K58" s="50">
        <v>1223000000</v>
      </c>
      <c r="L58" s="50">
        <v>1189010792</v>
      </c>
      <c r="M58" s="50">
        <v>20886</v>
      </c>
      <c r="N58" s="9"/>
      <c r="Q58" t="s">
        <v>21</v>
      </c>
    </row>
    <row r="59" spans="1:17" ht="19.5" customHeight="1" x14ac:dyDescent="0.25">
      <c r="A59" s="22"/>
      <c r="B59" s="22"/>
      <c r="C59" s="49" t="s">
        <v>9</v>
      </c>
      <c r="D59" s="49" t="s">
        <v>17</v>
      </c>
      <c r="E59" s="82" t="s">
        <v>134</v>
      </c>
      <c r="F59" s="70" t="s">
        <v>12</v>
      </c>
      <c r="G59" s="49" t="s">
        <v>136</v>
      </c>
      <c r="H59" s="49">
        <v>2</v>
      </c>
      <c r="I59" s="49">
        <v>7</v>
      </c>
      <c r="J59" s="49">
        <v>2020</v>
      </c>
      <c r="K59" s="50">
        <v>1171763400</v>
      </c>
      <c r="L59" s="50">
        <v>859317646</v>
      </c>
      <c r="M59" s="50">
        <v>98555</v>
      </c>
      <c r="N59" s="9"/>
    </row>
    <row r="60" spans="1:17" ht="20.25" customHeight="1" x14ac:dyDescent="0.25">
      <c r="A60" s="22"/>
      <c r="B60" s="22"/>
      <c r="C60" s="70" t="s">
        <v>18</v>
      </c>
      <c r="D60" s="70" t="s">
        <v>16</v>
      </c>
      <c r="E60" s="82" t="s">
        <v>138</v>
      </c>
      <c r="F60" s="59" t="s">
        <v>68</v>
      </c>
      <c r="G60" s="49" t="s">
        <v>902</v>
      </c>
      <c r="H60" s="49">
        <v>2</v>
      </c>
      <c r="I60" s="49">
        <v>7</v>
      </c>
      <c r="J60" s="49">
        <v>2010</v>
      </c>
      <c r="K60" s="50">
        <v>1000274000</v>
      </c>
      <c r="L60" s="50"/>
      <c r="M60" s="50">
        <v>411767</v>
      </c>
      <c r="N60" s="9"/>
    </row>
    <row r="61" spans="1:17" ht="18.75" customHeight="1" x14ac:dyDescent="0.25">
      <c r="A61" s="22"/>
      <c r="B61" s="22"/>
      <c r="C61" s="70" t="s">
        <v>18</v>
      </c>
      <c r="D61" s="49" t="s">
        <v>137</v>
      </c>
      <c r="E61" s="82" t="s">
        <v>139</v>
      </c>
      <c r="F61" s="70" t="s">
        <v>11</v>
      </c>
      <c r="G61" s="59" t="s">
        <v>89</v>
      </c>
      <c r="H61" s="49">
        <v>2</v>
      </c>
      <c r="I61" s="49">
        <v>5</v>
      </c>
      <c r="J61" s="49">
        <v>2013</v>
      </c>
      <c r="K61" s="50">
        <v>822952900</v>
      </c>
      <c r="L61" s="50">
        <v>228383148</v>
      </c>
      <c r="M61" s="50">
        <v>248801</v>
      </c>
      <c r="N61" s="9"/>
    </row>
    <row r="62" spans="1:17" s="46" customFormat="1" x14ac:dyDescent="0.25">
      <c r="A62" s="63">
        <v>15</v>
      </c>
      <c r="B62" s="65" t="s">
        <v>207</v>
      </c>
      <c r="C62" s="70"/>
      <c r="D62" s="49"/>
      <c r="E62" s="82"/>
      <c r="F62" s="70"/>
      <c r="G62" s="59"/>
      <c r="H62" s="49"/>
      <c r="I62" s="49"/>
      <c r="J62" s="49"/>
      <c r="K62" s="50"/>
      <c r="L62" s="50"/>
      <c r="M62" s="50"/>
      <c r="N62" s="48"/>
    </row>
    <row r="63" spans="1:17" s="88" customFormat="1" ht="24" customHeight="1" x14ac:dyDescent="0.25">
      <c r="A63" s="49">
        <v>15.1</v>
      </c>
      <c r="B63" s="101" t="s">
        <v>140</v>
      </c>
      <c r="C63" s="68"/>
      <c r="D63" s="99"/>
      <c r="E63" s="94"/>
      <c r="F63" s="49"/>
      <c r="G63" s="49"/>
      <c r="H63" s="68"/>
      <c r="I63" s="68"/>
      <c r="J63" s="68"/>
      <c r="K63" s="134">
        <f>SUM(K64:K66)</f>
        <v>3306000000</v>
      </c>
      <c r="L63" s="134">
        <f t="shared" ref="L63" si="0">SUM(L64:L66)</f>
        <v>1651060079</v>
      </c>
      <c r="M63" s="134"/>
      <c r="N63" s="68"/>
    </row>
    <row r="64" spans="1:17" s="89" customFormat="1" ht="24" customHeight="1" x14ac:dyDescent="0.25">
      <c r="A64" s="57"/>
      <c r="B64" s="135"/>
      <c r="C64" s="49" t="s">
        <v>9</v>
      </c>
      <c r="D64" s="49" t="s">
        <v>142</v>
      </c>
      <c r="E64" s="94" t="s">
        <v>143</v>
      </c>
      <c r="F64" s="49" t="s">
        <v>68</v>
      </c>
      <c r="G64" s="49" t="s">
        <v>902</v>
      </c>
      <c r="H64" s="49">
        <v>2</v>
      </c>
      <c r="I64" s="49">
        <v>7</v>
      </c>
      <c r="J64" s="49">
        <v>2011</v>
      </c>
      <c r="K64" s="134">
        <v>1023800000</v>
      </c>
      <c r="L64" s="104">
        <v>0</v>
      </c>
      <c r="M64" s="104">
        <v>330922</v>
      </c>
      <c r="N64" s="68"/>
    </row>
    <row r="65" spans="1:14" s="89" customFormat="1" ht="43.5" customHeight="1" x14ac:dyDescent="0.25">
      <c r="A65" s="57"/>
      <c r="B65" s="135"/>
      <c r="C65" s="49" t="s">
        <v>9</v>
      </c>
      <c r="D65" s="49" t="s">
        <v>142</v>
      </c>
      <c r="E65" s="94" t="s">
        <v>144</v>
      </c>
      <c r="F65" s="70" t="s">
        <v>12</v>
      </c>
      <c r="G65" s="75" t="s">
        <v>911</v>
      </c>
      <c r="H65" s="49">
        <v>2</v>
      </c>
      <c r="I65" s="49">
        <v>7</v>
      </c>
      <c r="J65" s="49">
        <v>2021</v>
      </c>
      <c r="K65" s="104">
        <v>1100000000</v>
      </c>
      <c r="L65" s="104">
        <v>879890000</v>
      </c>
      <c r="M65" s="104">
        <v>42360</v>
      </c>
      <c r="N65" s="68"/>
    </row>
    <row r="66" spans="1:14" s="89" customFormat="1" ht="24" customHeight="1" x14ac:dyDescent="0.25">
      <c r="A66" s="57"/>
      <c r="B66" s="135"/>
      <c r="C66" s="49" t="s">
        <v>9</v>
      </c>
      <c r="D66" s="49" t="s">
        <v>142</v>
      </c>
      <c r="E66" s="94" t="s">
        <v>145</v>
      </c>
      <c r="F66" s="70" t="s">
        <v>11</v>
      </c>
      <c r="G66" s="83" t="s">
        <v>65</v>
      </c>
      <c r="H66" s="49">
        <v>2</v>
      </c>
      <c r="I66" s="49">
        <v>7</v>
      </c>
      <c r="J66" s="49">
        <v>2013</v>
      </c>
      <c r="K66" s="104">
        <v>1182200000</v>
      </c>
      <c r="L66" s="104">
        <v>771170079</v>
      </c>
      <c r="M66" s="104">
        <v>228878</v>
      </c>
      <c r="N66" s="68"/>
    </row>
    <row r="67" spans="1:14" s="88" customFormat="1" ht="24" customHeight="1" x14ac:dyDescent="0.25">
      <c r="A67" s="49">
        <v>15.2</v>
      </c>
      <c r="B67" s="93" t="s">
        <v>146</v>
      </c>
      <c r="C67" s="49" t="s">
        <v>18</v>
      </c>
      <c r="D67" s="49" t="s">
        <v>142</v>
      </c>
      <c r="E67" s="94" t="s">
        <v>147</v>
      </c>
      <c r="F67" s="70" t="s">
        <v>11</v>
      </c>
      <c r="G67" s="49" t="s">
        <v>910</v>
      </c>
      <c r="H67" s="49">
        <v>1</v>
      </c>
      <c r="I67" s="49">
        <v>8</v>
      </c>
      <c r="J67" s="49">
        <v>2005</v>
      </c>
      <c r="K67" s="104">
        <v>525018000</v>
      </c>
      <c r="L67" s="104">
        <v>0</v>
      </c>
      <c r="M67" s="104">
        <v>492626</v>
      </c>
      <c r="N67" s="68"/>
    </row>
    <row r="68" spans="1:14" s="88" customFormat="1" ht="53.25" customHeight="1" x14ac:dyDescent="0.25">
      <c r="A68" s="49">
        <v>15.3</v>
      </c>
      <c r="B68" s="93" t="s">
        <v>148</v>
      </c>
      <c r="C68" s="49" t="s">
        <v>18</v>
      </c>
      <c r="D68" s="75" t="s">
        <v>149</v>
      </c>
      <c r="E68" s="94" t="s">
        <v>150</v>
      </c>
      <c r="F68" s="128" t="s">
        <v>68</v>
      </c>
      <c r="G68" s="49" t="s">
        <v>476</v>
      </c>
      <c r="H68" s="49">
        <v>1</v>
      </c>
      <c r="I68" s="49">
        <v>5</v>
      </c>
      <c r="J68" s="49">
        <v>2021</v>
      </c>
      <c r="K68" s="104">
        <v>650000000</v>
      </c>
      <c r="L68" s="104">
        <v>519935000</v>
      </c>
      <c r="M68" s="104">
        <v>52500</v>
      </c>
      <c r="N68" s="68"/>
    </row>
    <row r="69" spans="1:14" s="88" customFormat="1" ht="54.75" customHeight="1" x14ac:dyDescent="0.25">
      <c r="A69" s="49">
        <v>15.4</v>
      </c>
      <c r="B69" s="93" t="s">
        <v>151</v>
      </c>
      <c r="C69" s="49" t="s">
        <v>18</v>
      </c>
      <c r="D69" s="75" t="s">
        <v>149</v>
      </c>
      <c r="E69" s="94" t="s">
        <v>152</v>
      </c>
      <c r="F69" s="128" t="s">
        <v>68</v>
      </c>
      <c r="G69" s="49" t="s">
        <v>476</v>
      </c>
      <c r="H69" s="49">
        <v>1</v>
      </c>
      <c r="I69" s="49">
        <v>5</v>
      </c>
      <c r="J69" s="49">
        <v>2021</v>
      </c>
      <c r="K69" s="104">
        <v>650000000</v>
      </c>
      <c r="L69" s="104">
        <v>519935000</v>
      </c>
      <c r="M69" s="104">
        <v>38895</v>
      </c>
      <c r="N69" s="68"/>
    </row>
    <row r="70" spans="1:14" s="88" customFormat="1" ht="53.25" customHeight="1" x14ac:dyDescent="0.25">
      <c r="A70" s="49">
        <v>15.5</v>
      </c>
      <c r="B70" s="93" t="s">
        <v>153</v>
      </c>
      <c r="C70" s="49" t="s">
        <v>18</v>
      </c>
      <c r="D70" s="75" t="s">
        <v>149</v>
      </c>
      <c r="E70" s="94" t="s">
        <v>154</v>
      </c>
      <c r="F70" s="128" t="s">
        <v>68</v>
      </c>
      <c r="G70" s="49" t="s">
        <v>476</v>
      </c>
      <c r="H70" s="49">
        <v>1</v>
      </c>
      <c r="I70" s="49">
        <v>5</v>
      </c>
      <c r="J70" s="49">
        <v>2021</v>
      </c>
      <c r="K70" s="104">
        <v>650000000</v>
      </c>
      <c r="L70" s="104">
        <v>519935000</v>
      </c>
      <c r="M70" s="104">
        <v>114700</v>
      </c>
      <c r="N70" s="68"/>
    </row>
    <row r="71" spans="1:14" s="88" customFormat="1" ht="65.25" customHeight="1" x14ac:dyDescent="0.25">
      <c r="A71" s="49">
        <v>15.6</v>
      </c>
      <c r="B71" s="93" t="s">
        <v>155</v>
      </c>
      <c r="C71" s="49" t="s">
        <v>18</v>
      </c>
      <c r="D71" s="75" t="s">
        <v>156</v>
      </c>
      <c r="E71" s="94" t="s">
        <v>157</v>
      </c>
      <c r="F71" s="128" t="s">
        <v>68</v>
      </c>
      <c r="G71" s="49" t="s">
        <v>909</v>
      </c>
      <c r="H71" s="49">
        <v>2</v>
      </c>
      <c r="I71" s="49">
        <v>5</v>
      </c>
      <c r="J71" s="49">
        <v>2003</v>
      </c>
      <c r="K71" s="134">
        <v>398454000</v>
      </c>
      <c r="L71" s="104">
        <v>0</v>
      </c>
      <c r="M71" s="104">
        <v>336500</v>
      </c>
      <c r="N71" s="68"/>
    </row>
    <row r="72" spans="1:14" s="88" customFormat="1" ht="33" customHeight="1" x14ac:dyDescent="0.25">
      <c r="A72" s="49">
        <v>15.7</v>
      </c>
      <c r="B72" s="130" t="s">
        <v>158</v>
      </c>
      <c r="C72" s="49" t="s">
        <v>18</v>
      </c>
      <c r="D72" s="49" t="s">
        <v>142</v>
      </c>
      <c r="E72" s="94" t="s">
        <v>159</v>
      </c>
      <c r="F72" s="70" t="s">
        <v>11</v>
      </c>
      <c r="G72" s="49" t="s">
        <v>912</v>
      </c>
      <c r="H72" s="49">
        <v>1</v>
      </c>
      <c r="I72" s="49">
        <v>8</v>
      </c>
      <c r="J72" s="49">
        <v>2007</v>
      </c>
      <c r="K72" s="134">
        <v>456232000</v>
      </c>
      <c r="L72" s="104">
        <v>0</v>
      </c>
      <c r="M72" s="104">
        <v>600000</v>
      </c>
      <c r="N72" s="68"/>
    </row>
    <row r="73" spans="1:14" s="88" customFormat="1" ht="24" customHeight="1" x14ac:dyDescent="0.25">
      <c r="A73" s="49">
        <v>15.8</v>
      </c>
      <c r="B73" s="93" t="s">
        <v>160</v>
      </c>
      <c r="C73" s="68"/>
      <c r="D73" s="49"/>
      <c r="E73" s="94"/>
      <c r="F73" s="49"/>
      <c r="G73" s="49"/>
      <c r="H73" s="49"/>
      <c r="I73" s="49"/>
      <c r="J73" s="49"/>
      <c r="K73" s="104">
        <f>K74+K78+K79+K80+K81+K82+K83+K84</f>
        <v>6239896500</v>
      </c>
      <c r="L73" s="104">
        <f>L74+L78+L79+L80+L81+L82+L83+L84</f>
        <v>2055918004</v>
      </c>
      <c r="M73" s="104"/>
      <c r="N73" s="68"/>
    </row>
    <row r="74" spans="1:14" s="88" customFormat="1" ht="24" customHeight="1" x14ac:dyDescent="0.25">
      <c r="A74" s="49" t="s">
        <v>208</v>
      </c>
      <c r="B74" s="93" t="s">
        <v>161</v>
      </c>
      <c r="C74" s="68"/>
      <c r="D74" s="49"/>
      <c r="E74" s="94"/>
      <c r="F74" s="49"/>
      <c r="G74" s="49"/>
      <c r="H74" s="49"/>
      <c r="I74" s="49"/>
      <c r="J74" s="49"/>
      <c r="K74" s="104">
        <f>SUM(K75:K77)</f>
        <v>2049432000</v>
      </c>
      <c r="L74" s="104">
        <f t="shared" ref="L74:M74" si="1">SUM(L75:L77)</f>
        <v>792044940</v>
      </c>
      <c r="M74" s="104">
        <f t="shared" si="1"/>
        <v>503879</v>
      </c>
      <c r="N74" s="68"/>
    </row>
    <row r="75" spans="1:14" s="89" customFormat="1" ht="45.75" customHeight="1" x14ac:dyDescent="0.25">
      <c r="A75" s="57"/>
      <c r="B75" s="96" t="s">
        <v>162</v>
      </c>
      <c r="C75" s="57" t="s">
        <v>18</v>
      </c>
      <c r="D75" s="51" t="s">
        <v>149</v>
      </c>
      <c r="E75" s="54" t="s">
        <v>163</v>
      </c>
      <c r="F75" s="57" t="s">
        <v>628</v>
      </c>
      <c r="G75" s="558" t="s">
        <v>164</v>
      </c>
      <c r="H75" s="57">
        <v>2</v>
      </c>
      <c r="I75" s="57">
        <v>5</v>
      </c>
      <c r="J75" s="57">
        <v>2019</v>
      </c>
      <c r="K75" s="39">
        <v>630500000</v>
      </c>
      <c r="L75" s="39">
        <v>462282600</v>
      </c>
      <c r="M75" s="39">
        <v>120500</v>
      </c>
      <c r="N75" s="45"/>
    </row>
    <row r="76" spans="1:14" s="89" customFormat="1" ht="48" customHeight="1" x14ac:dyDescent="0.25">
      <c r="A76" s="57"/>
      <c r="B76" s="96" t="s">
        <v>165</v>
      </c>
      <c r="C76" s="57" t="s">
        <v>18</v>
      </c>
      <c r="D76" s="51" t="s">
        <v>149</v>
      </c>
      <c r="E76" s="54" t="s">
        <v>166</v>
      </c>
      <c r="F76" s="57" t="s">
        <v>11</v>
      </c>
      <c r="G76" s="57" t="s">
        <v>781</v>
      </c>
      <c r="H76" s="57">
        <v>2</v>
      </c>
      <c r="I76" s="57">
        <v>5</v>
      </c>
      <c r="J76" s="57">
        <v>2013</v>
      </c>
      <c r="K76" s="39">
        <v>761400000</v>
      </c>
      <c r="L76" s="39">
        <v>329762340</v>
      </c>
      <c r="M76" s="39">
        <v>228351</v>
      </c>
      <c r="N76" s="45"/>
    </row>
    <row r="77" spans="1:14" s="89" customFormat="1" ht="27.75" customHeight="1" x14ac:dyDescent="0.25">
      <c r="A77" s="57"/>
      <c r="B77" s="96" t="s">
        <v>165</v>
      </c>
      <c r="C77" s="57" t="s">
        <v>18</v>
      </c>
      <c r="D77" s="57" t="s">
        <v>167</v>
      </c>
      <c r="E77" s="54" t="s">
        <v>168</v>
      </c>
      <c r="F77" s="557" t="s">
        <v>68</v>
      </c>
      <c r="G77" s="558" t="s">
        <v>908</v>
      </c>
      <c r="H77" s="57">
        <v>1</v>
      </c>
      <c r="I77" s="57">
        <v>16</v>
      </c>
      <c r="J77" s="57">
        <v>2009</v>
      </c>
      <c r="K77" s="39">
        <v>657532000</v>
      </c>
      <c r="L77" s="39">
        <v>0</v>
      </c>
      <c r="M77" s="39">
        <v>155028</v>
      </c>
      <c r="N77" s="45"/>
    </row>
    <row r="78" spans="1:14" s="88" customFormat="1" ht="52.5" customHeight="1" x14ac:dyDescent="0.25">
      <c r="A78" s="49" t="s">
        <v>208</v>
      </c>
      <c r="B78" s="130" t="s">
        <v>169</v>
      </c>
      <c r="C78" s="49" t="s">
        <v>18</v>
      </c>
      <c r="D78" s="75" t="s">
        <v>149</v>
      </c>
      <c r="E78" s="94" t="s">
        <v>170</v>
      </c>
      <c r="F78" s="128" t="s">
        <v>68</v>
      </c>
      <c r="G78" s="75" t="s">
        <v>907</v>
      </c>
      <c r="H78" s="49">
        <v>2</v>
      </c>
      <c r="I78" s="49">
        <v>5</v>
      </c>
      <c r="J78" s="49">
        <v>2007</v>
      </c>
      <c r="K78" s="104">
        <v>485212000</v>
      </c>
      <c r="L78" s="104">
        <v>0</v>
      </c>
      <c r="M78" s="104">
        <v>350000</v>
      </c>
      <c r="N78" s="754" t="s">
        <v>171</v>
      </c>
    </row>
    <row r="79" spans="1:14" s="88" customFormat="1" ht="52.5" customHeight="1" x14ac:dyDescent="0.25">
      <c r="A79" s="49" t="s">
        <v>208</v>
      </c>
      <c r="B79" s="99" t="s">
        <v>172</v>
      </c>
      <c r="C79" s="49" t="s">
        <v>18</v>
      </c>
      <c r="D79" s="75" t="s">
        <v>149</v>
      </c>
      <c r="E79" s="94" t="s">
        <v>173</v>
      </c>
      <c r="F79" s="128" t="s">
        <v>68</v>
      </c>
      <c r="G79" s="49" t="s">
        <v>476</v>
      </c>
      <c r="H79" s="49">
        <v>2</v>
      </c>
      <c r="I79" s="49">
        <v>5</v>
      </c>
      <c r="J79" s="49">
        <v>2009</v>
      </c>
      <c r="K79" s="104">
        <v>584011500</v>
      </c>
      <c r="L79" s="104">
        <v>0</v>
      </c>
      <c r="M79" s="104">
        <v>270000</v>
      </c>
      <c r="N79" s="755"/>
    </row>
    <row r="80" spans="1:14" s="88" customFormat="1" ht="55.5" customHeight="1" x14ac:dyDescent="0.25">
      <c r="A80" s="49" t="s">
        <v>208</v>
      </c>
      <c r="B80" s="93" t="s">
        <v>174</v>
      </c>
      <c r="C80" s="49" t="s">
        <v>18</v>
      </c>
      <c r="D80" s="75" t="s">
        <v>149</v>
      </c>
      <c r="E80" s="94" t="s">
        <v>175</v>
      </c>
      <c r="F80" s="128" t="s">
        <v>68</v>
      </c>
      <c r="G80" s="49" t="s">
        <v>476</v>
      </c>
      <c r="H80" s="49">
        <v>2</v>
      </c>
      <c r="I80" s="49">
        <v>5</v>
      </c>
      <c r="J80" s="49">
        <v>2009</v>
      </c>
      <c r="K80" s="104">
        <v>538400500</v>
      </c>
      <c r="L80" s="104">
        <v>0</v>
      </c>
      <c r="M80" s="104">
        <v>204733</v>
      </c>
      <c r="N80" s="68"/>
    </row>
    <row r="81" spans="1:14" s="88" customFormat="1" ht="53.25" customHeight="1" x14ac:dyDescent="0.25">
      <c r="A81" s="49" t="s">
        <v>208</v>
      </c>
      <c r="B81" s="99" t="s">
        <v>176</v>
      </c>
      <c r="C81" s="49" t="s">
        <v>18</v>
      </c>
      <c r="D81" s="75" t="s">
        <v>149</v>
      </c>
      <c r="E81" s="94" t="s">
        <v>177</v>
      </c>
      <c r="F81" s="128" t="s">
        <v>68</v>
      </c>
      <c r="G81" s="49" t="s">
        <v>476</v>
      </c>
      <c r="H81" s="49">
        <v>2</v>
      </c>
      <c r="I81" s="49">
        <v>5</v>
      </c>
      <c r="J81" s="49">
        <v>2009</v>
      </c>
      <c r="K81" s="104">
        <v>538400500</v>
      </c>
      <c r="L81" s="104">
        <v>0</v>
      </c>
      <c r="M81" s="104">
        <v>213500</v>
      </c>
      <c r="N81" s="68"/>
    </row>
    <row r="82" spans="1:14" s="88" customFormat="1" ht="78.75" customHeight="1" x14ac:dyDescent="0.25">
      <c r="A82" s="49" t="s">
        <v>208</v>
      </c>
      <c r="B82" s="99" t="s">
        <v>178</v>
      </c>
      <c r="C82" s="49" t="s">
        <v>18</v>
      </c>
      <c r="D82" s="75" t="s">
        <v>179</v>
      </c>
      <c r="E82" s="94" t="s">
        <v>180</v>
      </c>
      <c r="F82" s="49" t="s">
        <v>628</v>
      </c>
      <c r="G82" s="49" t="s">
        <v>181</v>
      </c>
      <c r="H82" s="49">
        <v>2</v>
      </c>
      <c r="I82" s="49">
        <v>5</v>
      </c>
      <c r="J82" s="49">
        <v>2019</v>
      </c>
      <c r="K82" s="104">
        <v>630500000</v>
      </c>
      <c r="L82" s="104">
        <v>462282600</v>
      </c>
      <c r="M82" s="104">
        <v>139000</v>
      </c>
      <c r="N82" s="68"/>
    </row>
    <row r="83" spans="1:14" s="88" customFormat="1" ht="49.5" customHeight="1" x14ac:dyDescent="0.25">
      <c r="A83" s="49" t="s">
        <v>208</v>
      </c>
      <c r="B83" s="99" t="s">
        <v>182</v>
      </c>
      <c r="C83" s="49" t="s">
        <v>18</v>
      </c>
      <c r="D83" s="75" t="s">
        <v>149</v>
      </c>
      <c r="E83" s="94" t="s">
        <v>183</v>
      </c>
      <c r="F83" s="49" t="s">
        <v>628</v>
      </c>
      <c r="G83" s="49" t="s">
        <v>184</v>
      </c>
      <c r="H83" s="49">
        <v>2</v>
      </c>
      <c r="I83" s="49">
        <v>5</v>
      </c>
      <c r="J83" s="49">
        <v>2019</v>
      </c>
      <c r="K83" s="104">
        <v>630500000</v>
      </c>
      <c r="L83" s="104">
        <v>462282600</v>
      </c>
      <c r="M83" s="104">
        <v>145000</v>
      </c>
      <c r="N83" s="68"/>
    </row>
    <row r="84" spans="1:14" s="88" customFormat="1" ht="53.25" customHeight="1" x14ac:dyDescent="0.25">
      <c r="A84" s="49" t="s">
        <v>208</v>
      </c>
      <c r="B84" s="99" t="s">
        <v>185</v>
      </c>
      <c r="C84" s="49" t="s">
        <v>18</v>
      </c>
      <c r="D84" s="75" t="s">
        <v>149</v>
      </c>
      <c r="E84" s="94" t="s">
        <v>186</v>
      </c>
      <c r="F84" s="128" t="s">
        <v>68</v>
      </c>
      <c r="G84" s="49" t="s">
        <v>906</v>
      </c>
      <c r="H84" s="49">
        <v>2</v>
      </c>
      <c r="I84" s="49">
        <v>5</v>
      </c>
      <c r="J84" s="49">
        <v>2014</v>
      </c>
      <c r="K84" s="104">
        <v>783440000</v>
      </c>
      <c r="L84" s="104">
        <v>339307864</v>
      </c>
      <c r="M84" s="104">
        <v>235000</v>
      </c>
      <c r="N84" s="68"/>
    </row>
    <row r="85" spans="1:14" s="88" customFormat="1" ht="39" customHeight="1" x14ac:dyDescent="0.25">
      <c r="A85" s="49">
        <v>15.9</v>
      </c>
      <c r="B85" s="69" t="s">
        <v>187</v>
      </c>
      <c r="C85" s="49" t="s">
        <v>18</v>
      </c>
      <c r="D85" s="75" t="s">
        <v>188</v>
      </c>
      <c r="E85" s="94" t="s">
        <v>189</v>
      </c>
      <c r="F85" s="49" t="s">
        <v>913</v>
      </c>
      <c r="G85" s="75" t="s">
        <v>190</v>
      </c>
      <c r="H85" s="49">
        <v>1</v>
      </c>
      <c r="I85" s="49">
        <v>5</v>
      </c>
      <c r="J85" s="49">
        <v>2008</v>
      </c>
      <c r="K85" s="104">
        <v>523679000</v>
      </c>
      <c r="L85" s="104">
        <v>0</v>
      </c>
      <c r="M85" s="104">
        <v>420800</v>
      </c>
      <c r="N85" s="68"/>
    </row>
    <row r="86" spans="1:14" s="88" customFormat="1" ht="46.5" customHeight="1" x14ac:dyDescent="0.25">
      <c r="A86" s="102">
        <v>15.1</v>
      </c>
      <c r="B86" s="69" t="s">
        <v>191</v>
      </c>
      <c r="C86" s="49" t="s">
        <v>18</v>
      </c>
      <c r="D86" s="83" t="s">
        <v>149</v>
      </c>
      <c r="E86" s="75" t="s">
        <v>192</v>
      </c>
      <c r="F86" s="128" t="s">
        <v>68</v>
      </c>
      <c r="G86" s="75" t="s">
        <v>907</v>
      </c>
      <c r="H86" s="49">
        <v>2</v>
      </c>
      <c r="I86" s="49">
        <v>5</v>
      </c>
      <c r="J86" s="49">
        <v>2007</v>
      </c>
      <c r="K86" s="136">
        <v>485212000</v>
      </c>
      <c r="L86" s="136">
        <v>0</v>
      </c>
      <c r="M86" s="136">
        <v>250000</v>
      </c>
      <c r="N86" s="68"/>
    </row>
    <row r="87" spans="1:14" s="88" customFormat="1" ht="33.75" customHeight="1" x14ac:dyDescent="0.25">
      <c r="A87" s="49">
        <v>15.11</v>
      </c>
      <c r="B87" s="99" t="s">
        <v>193</v>
      </c>
      <c r="C87" s="49" t="s">
        <v>18</v>
      </c>
      <c r="D87" s="75" t="s">
        <v>188</v>
      </c>
      <c r="E87" s="94" t="s">
        <v>194</v>
      </c>
      <c r="F87" s="49" t="s">
        <v>913</v>
      </c>
      <c r="G87" s="75" t="s">
        <v>188</v>
      </c>
      <c r="H87" s="49">
        <v>1</v>
      </c>
      <c r="I87" s="49">
        <v>5</v>
      </c>
      <c r="J87" s="49">
        <v>2009</v>
      </c>
      <c r="K87" s="104">
        <v>503882000</v>
      </c>
      <c r="L87" s="104">
        <v>16678494</v>
      </c>
      <c r="M87" s="104">
        <v>340257</v>
      </c>
      <c r="N87" s="68"/>
    </row>
    <row r="88" spans="1:14" s="88" customFormat="1" ht="24" customHeight="1" x14ac:dyDescent="0.25">
      <c r="A88" s="49">
        <v>15.12</v>
      </c>
      <c r="B88" s="99" t="s">
        <v>195</v>
      </c>
      <c r="C88" s="68"/>
      <c r="D88" s="83"/>
      <c r="E88" s="94"/>
      <c r="F88" s="49"/>
      <c r="G88" s="49"/>
      <c r="H88" s="49"/>
      <c r="I88" s="49"/>
      <c r="J88" s="49"/>
      <c r="K88" s="137">
        <f>SUM(K89:K90)</f>
        <v>484918200</v>
      </c>
      <c r="L88" s="137">
        <f t="shared" ref="L88:M88" si="2">SUM(L89:L90)</f>
        <v>0</v>
      </c>
      <c r="M88" s="137">
        <f t="shared" si="2"/>
        <v>938600</v>
      </c>
      <c r="N88" s="68"/>
    </row>
    <row r="89" spans="1:14" s="89" customFormat="1" ht="120" customHeight="1" x14ac:dyDescent="0.25">
      <c r="A89" s="57" t="s">
        <v>141</v>
      </c>
      <c r="B89" s="97" t="s">
        <v>195</v>
      </c>
      <c r="C89" s="57" t="s">
        <v>18</v>
      </c>
      <c r="D89" s="51" t="s">
        <v>196</v>
      </c>
      <c r="E89" s="54" t="s">
        <v>197</v>
      </c>
      <c r="F89" s="559" t="s">
        <v>128</v>
      </c>
      <c r="G89" s="57" t="s">
        <v>59</v>
      </c>
      <c r="H89" s="57">
        <v>2</v>
      </c>
      <c r="I89" s="57">
        <v>6</v>
      </c>
      <c r="J89" s="57">
        <v>2002</v>
      </c>
      <c r="K89" s="138">
        <v>242459100</v>
      </c>
      <c r="L89" s="39">
        <v>0</v>
      </c>
      <c r="M89" s="39">
        <v>373600</v>
      </c>
      <c r="N89" s="75" t="s">
        <v>209</v>
      </c>
    </row>
    <row r="90" spans="1:14" s="89" customFormat="1" ht="47.25" customHeight="1" x14ac:dyDescent="0.25">
      <c r="A90" s="57" t="s">
        <v>141</v>
      </c>
      <c r="B90" s="97" t="s">
        <v>195</v>
      </c>
      <c r="C90" s="57" t="s">
        <v>18</v>
      </c>
      <c r="D90" s="51" t="s">
        <v>196</v>
      </c>
      <c r="E90" s="54" t="s">
        <v>198</v>
      </c>
      <c r="F90" s="559" t="s">
        <v>128</v>
      </c>
      <c r="G90" s="57" t="s">
        <v>59</v>
      </c>
      <c r="H90" s="57">
        <v>2</v>
      </c>
      <c r="I90" s="57">
        <v>6</v>
      </c>
      <c r="J90" s="57">
        <v>2002</v>
      </c>
      <c r="K90" s="138">
        <v>242459100</v>
      </c>
      <c r="L90" s="39">
        <v>0</v>
      </c>
      <c r="M90" s="39">
        <v>565000</v>
      </c>
      <c r="N90" s="45"/>
    </row>
    <row r="91" spans="1:14" s="88" customFormat="1" ht="33" customHeight="1" x14ac:dyDescent="0.25">
      <c r="A91" s="49">
        <v>15.13</v>
      </c>
      <c r="B91" s="99" t="s">
        <v>199</v>
      </c>
      <c r="C91" s="49" t="s">
        <v>18</v>
      </c>
      <c r="D91" s="75" t="s">
        <v>188</v>
      </c>
      <c r="E91" s="94" t="s">
        <v>200</v>
      </c>
      <c r="F91" s="128" t="s">
        <v>68</v>
      </c>
      <c r="G91" s="49" t="s">
        <v>476</v>
      </c>
      <c r="H91" s="49">
        <v>2</v>
      </c>
      <c r="I91" s="49">
        <v>5</v>
      </c>
      <c r="J91" s="49">
        <v>2009</v>
      </c>
      <c r="K91" s="106">
        <v>532733400</v>
      </c>
      <c r="L91" s="104">
        <v>144032059</v>
      </c>
      <c r="M91" s="104">
        <v>272000</v>
      </c>
      <c r="N91" s="133"/>
    </row>
    <row r="92" spans="1:14" s="91" customFormat="1" ht="39" customHeight="1" x14ac:dyDescent="0.25">
      <c r="A92" s="49">
        <v>15.14</v>
      </c>
      <c r="B92" s="99" t="s">
        <v>201</v>
      </c>
      <c r="C92" s="49" t="s">
        <v>18</v>
      </c>
      <c r="D92" s="83" t="s">
        <v>202</v>
      </c>
      <c r="E92" s="94" t="s">
        <v>203</v>
      </c>
      <c r="F92" s="128" t="s">
        <v>68</v>
      </c>
      <c r="G92" s="49" t="s">
        <v>476</v>
      </c>
      <c r="H92" s="49">
        <v>1</v>
      </c>
      <c r="I92" s="49">
        <v>5</v>
      </c>
      <c r="J92" s="49">
        <v>2017</v>
      </c>
      <c r="K92" s="106">
        <v>671180000</v>
      </c>
      <c r="L92" s="106">
        <v>367050678</v>
      </c>
      <c r="M92" s="106">
        <v>218819</v>
      </c>
      <c r="N92" s="10"/>
    </row>
    <row r="93" spans="1:14" s="88" customFormat="1" ht="48" customHeight="1" x14ac:dyDescent="0.25">
      <c r="A93" s="49">
        <v>15.15</v>
      </c>
      <c r="B93" s="99" t="s">
        <v>938</v>
      </c>
      <c r="C93" s="68"/>
      <c r="D93" s="49"/>
      <c r="E93" s="94"/>
      <c r="F93" s="49"/>
      <c r="G93" s="49"/>
      <c r="H93" s="49"/>
      <c r="I93" s="49"/>
      <c r="J93" s="49"/>
      <c r="K93" s="104"/>
      <c r="L93" s="104"/>
      <c r="M93" s="104"/>
      <c r="N93" s="754" t="s">
        <v>205</v>
      </c>
    </row>
    <row r="94" spans="1:14" s="88" customFormat="1" ht="48.75" customHeight="1" x14ac:dyDescent="0.25">
      <c r="A94" s="49">
        <v>15.16</v>
      </c>
      <c r="B94" s="69" t="s">
        <v>937</v>
      </c>
      <c r="C94" s="68"/>
      <c r="D94" s="49"/>
      <c r="E94" s="94"/>
      <c r="F94" s="49"/>
      <c r="G94" s="49"/>
      <c r="H94" s="49"/>
      <c r="I94" s="49"/>
      <c r="J94" s="49"/>
      <c r="K94" s="104"/>
      <c r="L94" s="104"/>
      <c r="M94" s="104"/>
      <c r="N94" s="755"/>
    </row>
    <row r="95" spans="1:14" s="88" customFormat="1" ht="36.75" customHeight="1" x14ac:dyDescent="0.25">
      <c r="A95" s="61">
        <v>16</v>
      </c>
      <c r="B95" s="78" t="s">
        <v>213</v>
      </c>
      <c r="C95" s="85"/>
      <c r="D95" s="86"/>
      <c r="E95" s="87"/>
      <c r="F95" s="84"/>
      <c r="G95" s="86"/>
      <c r="H95" s="84"/>
      <c r="I95" s="84"/>
      <c r="J95" s="84"/>
      <c r="K95" s="90"/>
      <c r="L95" s="90"/>
      <c r="M95" s="90"/>
      <c r="N95" s="108"/>
    </row>
    <row r="96" spans="1:14" ht="17.25" customHeight="1" x14ac:dyDescent="0.25">
      <c r="A96" s="22"/>
      <c r="B96" s="22"/>
      <c r="C96" s="49" t="s">
        <v>9</v>
      </c>
      <c r="D96" s="49" t="s">
        <v>17</v>
      </c>
      <c r="E96" s="94" t="s">
        <v>214</v>
      </c>
      <c r="F96" s="49" t="s">
        <v>11</v>
      </c>
      <c r="G96" s="49" t="s">
        <v>15</v>
      </c>
      <c r="H96" s="49">
        <v>1</v>
      </c>
      <c r="I96" s="49">
        <v>5</v>
      </c>
      <c r="J96" s="49">
        <v>2011</v>
      </c>
      <c r="K96" s="104">
        <v>750000000</v>
      </c>
      <c r="L96" s="50">
        <v>0</v>
      </c>
      <c r="M96" s="104">
        <v>160000</v>
      </c>
      <c r="N96" s="9"/>
    </row>
    <row r="97" spans="1:19" s="46" customFormat="1" ht="17.25" customHeight="1" x14ac:dyDescent="0.25">
      <c r="A97" s="55"/>
      <c r="B97" s="55"/>
      <c r="C97" s="49" t="s">
        <v>9</v>
      </c>
      <c r="D97" s="49" t="s">
        <v>17</v>
      </c>
      <c r="E97" s="94" t="s">
        <v>215</v>
      </c>
      <c r="F97" s="49" t="s">
        <v>217</v>
      </c>
      <c r="G97" s="464" t="s">
        <v>218</v>
      </c>
      <c r="H97" s="49">
        <v>1</v>
      </c>
      <c r="I97" s="49">
        <v>7</v>
      </c>
      <c r="J97" s="49">
        <v>2011</v>
      </c>
      <c r="K97" s="104">
        <v>670000000</v>
      </c>
      <c r="L97" s="50">
        <v>0</v>
      </c>
      <c r="M97" s="104">
        <v>175000</v>
      </c>
      <c r="N97" s="48"/>
    </row>
    <row r="98" spans="1:19" ht="18" customHeight="1" x14ac:dyDescent="0.25">
      <c r="A98" s="22"/>
      <c r="B98" s="22"/>
      <c r="C98" s="49" t="s">
        <v>18</v>
      </c>
      <c r="D98" s="49" t="s">
        <v>137</v>
      </c>
      <c r="E98" s="94" t="s">
        <v>216</v>
      </c>
      <c r="F98" s="571" t="s">
        <v>97</v>
      </c>
      <c r="G98" s="112" t="s">
        <v>98</v>
      </c>
      <c r="H98" s="49">
        <v>2</v>
      </c>
      <c r="I98" s="49">
        <v>5</v>
      </c>
      <c r="J98" s="49">
        <v>2009</v>
      </c>
      <c r="K98" s="104">
        <v>560000000</v>
      </c>
      <c r="L98" s="50">
        <v>0</v>
      </c>
      <c r="M98" s="104">
        <v>190000</v>
      </c>
      <c r="N98" s="9"/>
      <c r="S98" t="s">
        <v>21</v>
      </c>
    </row>
    <row r="99" spans="1:19" s="46" customFormat="1" ht="21" customHeight="1" x14ac:dyDescent="0.25">
      <c r="A99" s="122">
        <v>17</v>
      </c>
      <c r="B99" s="119" t="s">
        <v>219</v>
      </c>
      <c r="C99" s="113"/>
      <c r="D99" s="113"/>
      <c r="E99" s="114"/>
      <c r="F99" s="115"/>
      <c r="G99" s="115"/>
      <c r="H99" s="115"/>
      <c r="I99" s="115"/>
      <c r="J99" s="115"/>
      <c r="K99" s="116"/>
      <c r="L99" s="116"/>
      <c r="M99" s="116"/>
      <c r="N99" s="117"/>
    </row>
    <row r="100" spans="1:19" s="46" customFormat="1" ht="46.5" customHeight="1" x14ac:dyDescent="0.25">
      <c r="A100" s="120"/>
      <c r="B100" s="121"/>
      <c r="C100" s="139" t="s">
        <v>220</v>
      </c>
      <c r="D100" s="117" t="s">
        <v>16</v>
      </c>
      <c r="E100" s="140" t="s">
        <v>221</v>
      </c>
      <c r="F100" s="117" t="s">
        <v>11</v>
      </c>
      <c r="G100" s="117" t="s">
        <v>222</v>
      </c>
      <c r="H100" s="117">
        <v>1</v>
      </c>
      <c r="I100" s="117">
        <v>5</v>
      </c>
      <c r="J100" s="117">
        <v>2010</v>
      </c>
      <c r="K100" s="145">
        <v>1191858500</v>
      </c>
      <c r="L100" s="145">
        <v>0</v>
      </c>
      <c r="M100" s="146">
        <v>449220</v>
      </c>
      <c r="N100" s="117"/>
    </row>
    <row r="101" spans="1:19" s="46" customFormat="1" ht="25.5" customHeight="1" x14ac:dyDescent="0.25">
      <c r="A101" s="735"/>
      <c r="B101" s="732"/>
      <c r="C101" s="756" t="s">
        <v>223</v>
      </c>
      <c r="D101" s="117" t="s">
        <v>16</v>
      </c>
      <c r="E101" s="141" t="s">
        <v>224</v>
      </c>
      <c r="F101" s="117" t="s">
        <v>11</v>
      </c>
      <c r="G101" s="117" t="s">
        <v>222</v>
      </c>
      <c r="H101" s="117">
        <v>1</v>
      </c>
      <c r="I101" s="117">
        <v>5</v>
      </c>
      <c r="J101" s="117">
        <v>2016</v>
      </c>
      <c r="K101" s="145">
        <v>1167505000</v>
      </c>
      <c r="L101" s="145">
        <v>550507655.5</v>
      </c>
      <c r="M101" s="146">
        <v>260678</v>
      </c>
      <c r="N101" s="117"/>
    </row>
    <row r="102" spans="1:19" s="46" customFormat="1" ht="25.5" customHeight="1" x14ac:dyDescent="0.25">
      <c r="A102" s="736"/>
      <c r="B102" s="733"/>
      <c r="C102" s="757"/>
      <c r="D102" s="117" t="s">
        <v>16</v>
      </c>
      <c r="E102" s="142" t="s">
        <v>225</v>
      </c>
      <c r="F102" s="117" t="s">
        <v>11</v>
      </c>
      <c r="G102" s="117" t="s">
        <v>222</v>
      </c>
      <c r="H102" s="117">
        <v>1</v>
      </c>
      <c r="I102" s="117">
        <v>5</v>
      </c>
      <c r="J102" s="143">
        <v>2015</v>
      </c>
      <c r="K102" s="145">
        <v>1234200000</v>
      </c>
      <c r="L102" s="145">
        <v>493309740</v>
      </c>
      <c r="M102" s="146">
        <v>277763</v>
      </c>
      <c r="N102" s="117"/>
    </row>
    <row r="103" spans="1:19" s="46" customFormat="1" ht="25.5" customHeight="1" x14ac:dyDescent="0.25">
      <c r="A103" s="736"/>
      <c r="B103" s="733"/>
      <c r="C103" s="757"/>
      <c r="D103" s="117" t="s">
        <v>16</v>
      </c>
      <c r="E103" s="142" t="s">
        <v>226</v>
      </c>
      <c r="F103" s="117" t="s">
        <v>11</v>
      </c>
      <c r="G103" s="117" t="s">
        <v>222</v>
      </c>
      <c r="H103" s="117">
        <v>1</v>
      </c>
      <c r="I103" s="117">
        <v>5</v>
      </c>
      <c r="J103" s="117">
        <v>2013</v>
      </c>
      <c r="K103" s="145">
        <v>1062600000</v>
      </c>
      <c r="L103" s="145">
        <v>318461220</v>
      </c>
      <c r="M103" s="146" t="s">
        <v>227</v>
      </c>
      <c r="N103" s="117"/>
    </row>
    <row r="104" spans="1:19" s="46" customFormat="1" ht="25.5" customHeight="1" x14ac:dyDescent="0.25">
      <c r="A104" s="737"/>
      <c r="B104" s="734"/>
      <c r="C104" s="758"/>
      <c r="D104" s="117" t="s">
        <v>16</v>
      </c>
      <c r="E104" s="141" t="s">
        <v>228</v>
      </c>
      <c r="F104" s="117" t="s">
        <v>11</v>
      </c>
      <c r="G104" s="117" t="s">
        <v>222</v>
      </c>
      <c r="H104" s="117">
        <v>1</v>
      </c>
      <c r="I104" s="117">
        <v>5</v>
      </c>
      <c r="J104" s="117">
        <v>2010</v>
      </c>
      <c r="K104" s="145">
        <v>1055400000</v>
      </c>
      <c r="L104" s="145">
        <v>0</v>
      </c>
      <c r="M104" s="146">
        <v>431143</v>
      </c>
      <c r="N104" s="117"/>
      <c r="O104" s="118"/>
      <c r="P104" s="118"/>
    </row>
    <row r="105" spans="1:19" s="46" customFormat="1" ht="19.5" customHeight="1" x14ac:dyDescent="0.25">
      <c r="A105" s="735"/>
      <c r="B105" s="732"/>
      <c r="C105" s="756" t="s">
        <v>229</v>
      </c>
      <c r="D105" s="117" t="s">
        <v>16</v>
      </c>
      <c r="E105" s="142" t="s">
        <v>230</v>
      </c>
      <c r="F105" s="117" t="s">
        <v>11</v>
      </c>
      <c r="G105" s="117" t="s">
        <v>65</v>
      </c>
      <c r="H105" s="117">
        <v>2</v>
      </c>
      <c r="I105" s="117">
        <v>7</v>
      </c>
      <c r="J105" s="143">
        <v>2020</v>
      </c>
      <c r="K105" s="145">
        <v>1098900000</v>
      </c>
      <c r="L105" s="145">
        <v>805713480</v>
      </c>
      <c r="M105" s="146">
        <v>91597</v>
      </c>
      <c r="N105" s="117"/>
      <c r="O105" s="118"/>
      <c r="P105" s="118"/>
    </row>
    <row r="106" spans="1:19" s="46" customFormat="1" ht="20.25" customHeight="1" x14ac:dyDescent="0.25">
      <c r="A106" s="736"/>
      <c r="B106" s="733"/>
      <c r="C106" s="757"/>
      <c r="D106" s="117" t="s">
        <v>16</v>
      </c>
      <c r="E106" s="144" t="s">
        <v>231</v>
      </c>
      <c r="F106" s="117" t="s">
        <v>11</v>
      </c>
      <c r="G106" s="117" t="s">
        <v>65</v>
      </c>
      <c r="H106" s="117">
        <v>2</v>
      </c>
      <c r="I106" s="117">
        <v>7</v>
      </c>
      <c r="J106" s="143">
        <v>2020</v>
      </c>
      <c r="K106" s="145">
        <v>1098900000</v>
      </c>
      <c r="L106" s="145">
        <v>805713480</v>
      </c>
      <c r="M106" s="146">
        <v>81413</v>
      </c>
      <c r="N106" s="117"/>
      <c r="O106" s="118"/>
      <c r="P106" s="118"/>
    </row>
    <row r="107" spans="1:19" s="46" customFormat="1" ht="23.25" customHeight="1" x14ac:dyDescent="0.25">
      <c r="A107" s="736"/>
      <c r="B107" s="733"/>
      <c r="C107" s="757"/>
      <c r="D107" s="139" t="s">
        <v>232</v>
      </c>
      <c r="E107" s="141" t="s">
        <v>233</v>
      </c>
      <c r="F107" s="117" t="s">
        <v>11</v>
      </c>
      <c r="G107" s="117" t="s">
        <v>234</v>
      </c>
      <c r="H107" s="117">
        <v>1</v>
      </c>
      <c r="I107" s="117">
        <v>16</v>
      </c>
      <c r="J107" s="117">
        <v>2013</v>
      </c>
      <c r="K107" s="145">
        <v>1097885000</v>
      </c>
      <c r="L107" s="145">
        <v>329036135</v>
      </c>
      <c r="M107" s="146">
        <v>200747</v>
      </c>
      <c r="N107" s="117"/>
      <c r="O107" s="118"/>
      <c r="P107" s="118"/>
    </row>
    <row r="108" spans="1:19" s="46" customFormat="1" ht="21" customHeight="1" x14ac:dyDescent="0.25">
      <c r="A108" s="737"/>
      <c r="B108" s="734"/>
      <c r="C108" s="758"/>
      <c r="D108" s="117" t="s">
        <v>16</v>
      </c>
      <c r="E108" s="142" t="s">
        <v>235</v>
      </c>
      <c r="F108" s="117" t="s">
        <v>11</v>
      </c>
      <c r="G108" s="117" t="s">
        <v>236</v>
      </c>
      <c r="H108" s="117">
        <v>2</v>
      </c>
      <c r="I108" s="117">
        <v>7</v>
      </c>
      <c r="J108" s="117">
        <v>2014</v>
      </c>
      <c r="K108" s="145">
        <v>2278100000</v>
      </c>
      <c r="L108" s="145">
        <v>910556570</v>
      </c>
      <c r="M108" s="146">
        <v>128863</v>
      </c>
      <c r="N108" s="117"/>
      <c r="O108" s="118"/>
      <c r="P108" s="118"/>
    </row>
    <row r="109" spans="1:19" s="46" customFormat="1" ht="21" customHeight="1" x14ac:dyDescent="0.25">
      <c r="A109" s="574"/>
      <c r="B109" s="576" t="s">
        <v>957</v>
      </c>
      <c r="C109" s="575" t="s">
        <v>18</v>
      </c>
      <c r="D109" s="117" t="s">
        <v>249</v>
      </c>
      <c r="E109" s="142" t="s">
        <v>958</v>
      </c>
      <c r="F109" s="117" t="s">
        <v>959</v>
      </c>
      <c r="G109" s="117"/>
      <c r="H109" s="117">
        <v>1</v>
      </c>
      <c r="I109" s="117">
        <v>3</v>
      </c>
      <c r="J109" s="117">
        <v>2014</v>
      </c>
      <c r="K109" s="145">
        <v>277560909</v>
      </c>
      <c r="L109" s="145">
        <v>92469792</v>
      </c>
      <c r="M109" s="146">
        <v>45345</v>
      </c>
      <c r="N109" s="117"/>
      <c r="O109" s="118"/>
      <c r="P109" s="118"/>
    </row>
    <row r="110" spans="1:19" s="35" customFormat="1" ht="17.25" customHeight="1" x14ac:dyDescent="0.25">
      <c r="A110" s="61">
        <v>18</v>
      </c>
      <c r="B110" s="76" t="s">
        <v>268</v>
      </c>
      <c r="C110" s="68"/>
      <c r="D110" s="49"/>
      <c r="E110" s="133"/>
      <c r="F110" s="68"/>
      <c r="G110" s="68"/>
      <c r="H110" s="68"/>
      <c r="I110" s="68"/>
      <c r="J110" s="68"/>
      <c r="K110" s="134"/>
      <c r="L110" s="134"/>
      <c r="M110" s="134"/>
      <c r="N110" s="68"/>
    </row>
    <row r="111" spans="1:19" s="35" customFormat="1" ht="18.75" customHeight="1" x14ac:dyDescent="0.25">
      <c r="A111" s="45"/>
      <c r="B111" s="68"/>
      <c r="C111" s="49" t="s">
        <v>9</v>
      </c>
      <c r="D111" s="49" t="s">
        <v>16</v>
      </c>
      <c r="E111" s="94" t="s">
        <v>269</v>
      </c>
      <c r="F111" s="49" t="s">
        <v>11</v>
      </c>
      <c r="G111" s="49" t="s">
        <v>15</v>
      </c>
      <c r="H111" s="49">
        <v>1</v>
      </c>
      <c r="I111" s="49">
        <v>5</v>
      </c>
      <c r="J111" s="127">
        <v>2013</v>
      </c>
      <c r="K111" s="158">
        <v>847880000</v>
      </c>
      <c r="L111" s="123">
        <v>282570000</v>
      </c>
      <c r="M111" s="123">
        <v>136742</v>
      </c>
      <c r="N111" s="68"/>
    </row>
    <row r="112" spans="1:19" s="35" customFormat="1" ht="16.5" customHeight="1" x14ac:dyDescent="0.25">
      <c r="A112" s="45"/>
      <c r="B112" s="68"/>
      <c r="C112" s="49" t="s">
        <v>9</v>
      </c>
      <c r="D112" s="49" t="s">
        <v>16</v>
      </c>
      <c r="E112" s="94" t="s">
        <v>270</v>
      </c>
      <c r="F112" s="49" t="s">
        <v>251</v>
      </c>
      <c r="G112" s="49" t="s">
        <v>271</v>
      </c>
      <c r="H112" s="49">
        <v>1</v>
      </c>
      <c r="I112" s="49">
        <v>5</v>
      </c>
      <c r="J112" s="127">
        <v>2021</v>
      </c>
      <c r="K112" s="123">
        <v>720000000</v>
      </c>
      <c r="L112" s="123">
        <v>623952000</v>
      </c>
      <c r="M112" s="123">
        <v>30155</v>
      </c>
      <c r="N112" s="68"/>
    </row>
    <row r="113" spans="1:14" s="35" customFormat="1" ht="18" customHeight="1" x14ac:dyDescent="0.25">
      <c r="A113" s="45"/>
      <c r="B113" s="68"/>
      <c r="C113" s="49" t="s">
        <v>9</v>
      </c>
      <c r="D113" s="49" t="s">
        <v>16</v>
      </c>
      <c r="E113" s="94" t="s">
        <v>272</v>
      </c>
      <c r="F113" s="49" t="s">
        <v>11</v>
      </c>
      <c r="G113" s="49" t="s">
        <v>236</v>
      </c>
      <c r="H113" s="49">
        <v>2</v>
      </c>
      <c r="I113" s="49">
        <v>7</v>
      </c>
      <c r="J113" s="49">
        <v>1998</v>
      </c>
      <c r="K113" s="104">
        <v>450000000</v>
      </c>
      <c r="L113" s="104">
        <v>209970000</v>
      </c>
      <c r="M113" s="104">
        <v>318000</v>
      </c>
      <c r="N113" s="111"/>
    </row>
    <row r="114" spans="1:14" s="35" customFormat="1" ht="18" customHeight="1" x14ac:dyDescent="0.25">
      <c r="A114" s="61">
        <v>19</v>
      </c>
      <c r="B114" s="76" t="s">
        <v>273</v>
      </c>
      <c r="C114" s="49"/>
      <c r="D114" s="49"/>
      <c r="E114" s="94"/>
      <c r="F114" s="49"/>
      <c r="G114" s="49"/>
      <c r="H114" s="49"/>
      <c r="I114" s="49"/>
      <c r="J114" s="49"/>
      <c r="K114" s="104"/>
      <c r="L114" s="104"/>
      <c r="M114" s="104"/>
      <c r="N114" s="111"/>
    </row>
    <row r="115" spans="1:14" s="35" customFormat="1" ht="18.75" customHeight="1" x14ac:dyDescent="0.25">
      <c r="A115" s="45"/>
      <c r="B115" s="68"/>
      <c r="C115" s="49" t="s">
        <v>9</v>
      </c>
      <c r="D115" s="49" t="s">
        <v>16</v>
      </c>
      <c r="E115" s="94" t="s">
        <v>274</v>
      </c>
      <c r="F115" s="49" t="s">
        <v>11</v>
      </c>
      <c r="G115" s="49" t="s">
        <v>15</v>
      </c>
      <c r="H115" s="49">
        <v>1</v>
      </c>
      <c r="I115" s="49">
        <v>5</v>
      </c>
      <c r="J115" s="127">
        <v>2010</v>
      </c>
      <c r="K115" s="158">
        <v>787500000</v>
      </c>
      <c r="L115" s="123">
        <v>0</v>
      </c>
      <c r="M115" s="123">
        <v>186397</v>
      </c>
      <c r="N115" s="68"/>
    </row>
    <row r="116" spans="1:14" s="35" customFormat="1" ht="16.5" customHeight="1" x14ac:dyDescent="0.25">
      <c r="A116" s="45"/>
      <c r="B116" s="68"/>
      <c r="C116" s="49" t="s">
        <v>9</v>
      </c>
      <c r="D116" s="49" t="s">
        <v>16</v>
      </c>
      <c r="E116" s="94" t="s">
        <v>275</v>
      </c>
      <c r="F116" s="49" t="s">
        <v>11</v>
      </c>
      <c r="G116" s="49" t="s">
        <v>15</v>
      </c>
      <c r="H116" s="49">
        <v>1</v>
      </c>
      <c r="I116" s="49">
        <v>5</v>
      </c>
      <c r="J116" s="127">
        <v>2004</v>
      </c>
      <c r="K116" s="123">
        <v>550000000</v>
      </c>
      <c r="L116" s="123">
        <v>0</v>
      </c>
      <c r="M116" s="123">
        <v>525583</v>
      </c>
      <c r="N116" s="68"/>
    </row>
    <row r="117" spans="1:14" s="35" customFormat="1" ht="18" customHeight="1" x14ac:dyDescent="0.25">
      <c r="A117" s="45"/>
      <c r="B117" s="68"/>
      <c r="C117" s="49" t="s">
        <v>18</v>
      </c>
      <c r="D117" s="49" t="s">
        <v>277</v>
      </c>
      <c r="E117" s="94" t="s">
        <v>276</v>
      </c>
      <c r="F117" s="49" t="s">
        <v>11</v>
      </c>
      <c r="G117" s="49" t="s">
        <v>234</v>
      </c>
      <c r="H117" s="49">
        <v>2</v>
      </c>
      <c r="I117" s="49">
        <v>12</v>
      </c>
      <c r="J117" s="49">
        <v>2005</v>
      </c>
      <c r="K117" s="104">
        <v>541342419</v>
      </c>
      <c r="L117" s="104">
        <v>0</v>
      </c>
      <c r="M117" s="104">
        <v>224719</v>
      </c>
      <c r="N117" s="111"/>
    </row>
    <row r="118" spans="1:14" s="35" customFormat="1" ht="18" customHeight="1" x14ac:dyDescent="0.25">
      <c r="A118" s="61">
        <v>20</v>
      </c>
      <c r="B118" s="76" t="s">
        <v>425</v>
      </c>
      <c r="C118" s="59"/>
      <c r="D118" s="49"/>
      <c r="E118" s="94"/>
      <c r="F118" s="49"/>
      <c r="G118" s="49"/>
      <c r="H118" s="49"/>
      <c r="I118" s="49"/>
      <c r="J118" s="49"/>
      <c r="K118" s="104"/>
      <c r="L118" s="104"/>
      <c r="M118" s="104"/>
      <c r="N118" s="111"/>
    </row>
    <row r="119" spans="1:14" s="165" customFormat="1" ht="17.25" customHeight="1" x14ac:dyDescent="0.25">
      <c r="A119" s="159">
        <v>20.100000000000001</v>
      </c>
      <c r="B119" s="160" t="s">
        <v>278</v>
      </c>
      <c r="C119" s="159"/>
      <c r="D119" s="161"/>
      <c r="E119" s="162"/>
      <c r="F119" s="163"/>
      <c r="G119" s="163"/>
      <c r="H119" s="127"/>
      <c r="I119" s="127"/>
      <c r="J119" s="127"/>
      <c r="K119" s="164"/>
      <c r="L119" s="164"/>
      <c r="M119" s="164"/>
      <c r="N119" s="163"/>
    </row>
    <row r="120" spans="1:14" s="165" customFormat="1" ht="18" customHeight="1" x14ac:dyDescent="0.25">
      <c r="A120" s="159"/>
      <c r="B120" s="160"/>
      <c r="C120" s="127" t="s">
        <v>9</v>
      </c>
      <c r="D120" s="127" t="s">
        <v>17</v>
      </c>
      <c r="E120" s="187" t="s">
        <v>279</v>
      </c>
      <c r="F120" s="159" t="s">
        <v>11</v>
      </c>
      <c r="G120" s="159" t="s">
        <v>15</v>
      </c>
      <c r="H120" s="127">
        <v>1</v>
      </c>
      <c r="I120" s="127">
        <v>5</v>
      </c>
      <c r="J120" s="127">
        <v>2013</v>
      </c>
      <c r="K120" s="164">
        <v>792000000</v>
      </c>
      <c r="L120" s="158">
        <v>237363000</v>
      </c>
      <c r="M120" s="158">
        <v>233000</v>
      </c>
      <c r="N120" s="163"/>
    </row>
    <row r="121" spans="1:14" s="165" customFormat="1" ht="18.75" customHeight="1" x14ac:dyDescent="0.25">
      <c r="A121" s="159"/>
      <c r="B121" s="160"/>
      <c r="C121" s="127" t="s">
        <v>9</v>
      </c>
      <c r="D121" s="127" t="s">
        <v>17</v>
      </c>
      <c r="E121" s="187" t="s">
        <v>280</v>
      </c>
      <c r="F121" s="159" t="s">
        <v>11</v>
      </c>
      <c r="G121" s="159" t="s">
        <v>281</v>
      </c>
      <c r="H121" s="127">
        <v>2</v>
      </c>
      <c r="I121" s="127">
        <v>7</v>
      </c>
      <c r="J121" s="127">
        <v>2013</v>
      </c>
      <c r="K121" s="164">
        <v>706920000</v>
      </c>
      <c r="L121" s="158">
        <v>188253000</v>
      </c>
      <c r="M121" s="158">
        <v>299265</v>
      </c>
      <c r="N121" s="163"/>
    </row>
    <row r="122" spans="1:14" s="32" customFormat="1" ht="21.75" customHeight="1" x14ac:dyDescent="0.25">
      <c r="A122" s="127">
        <v>20.2</v>
      </c>
      <c r="B122" s="166" t="s">
        <v>447</v>
      </c>
      <c r="C122" s="127" t="s">
        <v>9</v>
      </c>
      <c r="D122" s="127" t="s">
        <v>17</v>
      </c>
      <c r="E122" s="126" t="s">
        <v>282</v>
      </c>
      <c r="F122" s="129" t="s">
        <v>11</v>
      </c>
      <c r="G122" s="129" t="s">
        <v>426</v>
      </c>
      <c r="H122" s="127">
        <v>1</v>
      </c>
      <c r="I122" s="127">
        <v>8</v>
      </c>
      <c r="J122" s="127">
        <v>2002</v>
      </c>
      <c r="K122" s="214">
        <v>337986000</v>
      </c>
      <c r="L122" s="158">
        <v>0</v>
      </c>
      <c r="M122" s="158">
        <v>357207</v>
      </c>
      <c r="N122" s="127"/>
    </row>
    <row r="123" spans="1:14" s="46" customFormat="1" ht="19.5" customHeight="1" x14ac:dyDescent="0.25">
      <c r="A123" s="127">
        <v>20.3</v>
      </c>
      <c r="B123" s="161" t="s">
        <v>283</v>
      </c>
      <c r="C123" s="127" t="s">
        <v>9</v>
      </c>
      <c r="D123" s="127" t="s">
        <v>17</v>
      </c>
      <c r="E123" s="126" t="s">
        <v>284</v>
      </c>
      <c r="F123" s="127" t="s">
        <v>11</v>
      </c>
      <c r="G123" s="127" t="s">
        <v>15</v>
      </c>
      <c r="H123" s="127">
        <v>1</v>
      </c>
      <c r="I123" s="127">
        <v>5</v>
      </c>
      <c r="J123" s="211">
        <v>40513</v>
      </c>
      <c r="K123" s="213">
        <v>675000000</v>
      </c>
      <c r="L123" s="123">
        <v>0</v>
      </c>
      <c r="M123" s="123">
        <v>179780</v>
      </c>
      <c r="N123" s="163"/>
    </row>
    <row r="124" spans="1:14" s="46" customFormat="1" ht="30.75" customHeight="1" x14ac:dyDescent="0.25">
      <c r="A124" s="159"/>
      <c r="B124" s="160"/>
      <c r="C124" s="127" t="s">
        <v>18</v>
      </c>
      <c r="D124" s="127" t="s">
        <v>285</v>
      </c>
      <c r="E124" s="126" t="s">
        <v>286</v>
      </c>
      <c r="F124" s="26" t="s">
        <v>97</v>
      </c>
      <c r="G124" s="127" t="s">
        <v>287</v>
      </c>
      <c r="H124" s="127">
        <v>1</v>
      </c>
      <c r="I124" s="127">
        <v>7</v>
      </c>
      <c r="J124" s="211">
        <v>37956</v>
      </c>
      <c r="K124" s="213">
        <v>482000000</v>
      </c>
      <c r="L124" s="123">
        <v>0</v>
      </c>
      <c r="M124" s="123">
        <v>533917</v>
      </c>
      <c r="N124" s="129" t="s">
        <v>288</v>
      </c>
    </row>
    <row r="125" spans="1:14" s="46" customFormat="1" x14ac:dyDescent="0.25">
      <c r="A125" s="168"/>
      <c r="B125" s="160"/>
      <c r="C125" s="159" t="s">
        <v>18</v>
      </c>
      <c r="D125" s="127" t="s">
        <v>285</v>
      </c>
      <c r="E125" s="207" t="s">
        <v>289</v>
      </c>
      <c r="F125" s="159" t="s">
        <v>291</v>
      </c>
      <c r="G125" s="210" t="s">
        <v>914</v>
      </c>
      <c r="H125" s="127">
        <v>2</v>
      </c>
      <c r="I125" s="127">
        <v>4</v>
      </c>
      <c r="J125" s="212">
        <v>41274</v>
      </c>
      <c r="K125" s="169">
        <v>960000000</v>
      </c>
      <c r="L125" s="167">
        <v>255648000</v>
      </c>
      <c r="M125" s="170">
        <v>253125</v>
      </c>
      <c r="N125" s="171"/>
    </row>
    <row r="126" spans="1:14" s="46" customFormat="1" x14ac:dyDescent="0.25">
      <c r="A126" s="168"/>
      <c r="B126" s="160"/>
      <c r="C126" s="159" t="s">
        <v>18</v>
      </c>
      <c r="D126" s="127" t="s">
        <v>285</v>
      </c>
      <c r="E126" s="207" t="s">
        <v>290</v>
      </c>
      <c r="F126" s="159" t="s">
        <v>291</v>
      </c>
      <c r="G126" s="359" t="s">
        <v>136</v>
      </c>
      <c r="H126" s="127">
        <v>2</v>
      </c>
      <c r="I126" s="127">
        <v>7</v>
      </c>
      <c r="J126" s="212">
        <v>44470</v>
      </c>
      <c r="K126" s="169">
        <v>1100000000</v>
      </c>
      <c r="L126" s="167">
        <v>879890000</v>
      </c>
      <c r="M126" s="170">
        <v>42120</v>
      </c>
      <c r="N126" s="171"/>
    </row>
    <row r="127" spans="1:14" s="46" customFormat="1" ht="15" customHeight="1" x14ac:dyDescent="0.25">
      <c r="A127" s="159"/>
      <c r="B127" s="160"/>
      <c r="C127" s="159" t="s">
        <v>18</v>
      </c>
      <c r="D127" s="127" t="s">
        <v>285</v>
      </c>
      <c r="E127" s="187" t="s">
        <v>292</v>
      </c>
      <c r="F127" s="127" t="s">
        <v>11</v>
      </c>
      <c r="G127" s="210" t="s">
        <v>234</v>
      </c>
      <c r="H127" s="127">
        <v>1</v>
      </c>
      <c r="I127" s="127">
        <v>7</v>
      </c>
      <c r="J127" s="211">
        <v>41480</v>
      </c>
      <c r="K127" s="167">
        <v>1195000000</v>
      </c>
      <c r="L127" s="164">
        <v>238641500</v>
      </c>
      <c r="M127" s="164">
        <v>460879</v>
      </c>
      <c r="N127" s="163"/>
    </row>
    <row r="128" spans="1:14" s="46" customFormat="1" ht="15" customHeight="1" x14ac:dyDescent="0.25">
      <c r="A128" s="159"/>
      <c r="B128" s="160"/>
      <c r="C128" s="159" t="s">
        <v>18</v>
      </c>
      <c r="D128" s="127" t="s">
        <v>285</v>
      </c>
      <c r="E128" s="187" t="s">
        <v>293</v>
      </c>
      <c r="F128" s="159" t="s">
        <v>291</v>
      </c>
      <c r="G128" s="210" t="s">
        <v>330</v>
      </c>
      <c r="H128" s="127">
        <v>1</v>
      </c>
      <c r="I128" s="127">
        <v>6</v>
      </c>
      <c r="J128" s="211">
        <v>41998</v>
      </c>
      <c r="K128" s="167">
        <v>653000000</v>
      </c>
      <c r="L128" s="164">
        <v>195704100</v>
      </c>
      <c r="M128" s="164">
        <v>361234</v>
      </c>
      <c r="N128" s="163"/>
    </row>
    <row r="129" spans="1:106" s="46" customFormat="1" ht="15" customHeight="1" x14ac:dyDescent="0.25">
      <c r="A129" s="159"/>
      <c r="B129" s="160"/>
      <c r="C129" s="159" t="s">
        <v>18</v>
      </c>
      <c r="D129" s="127" t="s">
        <v>285</v>
      </c>
      <c r="E129" s="187" t="s">
        <v>294</v>
      </c>
      <c r="F129" s="159" t="s">
        <v>291</v>
      </c>
      <c r="G129" s="210" t="s">
        <v>878</v>
      </c>
      <c r="H129" s="127">
        <v>1</v>
      </c>
      <c r="I129" s="127">
        <v>6</v>
      </c>
      <c r="J129" s="211">
        <v>41998</v>
      </c>
      <c r="K129" s="167">
        <v>653000000</v>
      </c>
      <c r="L129" s="164">
        <v>195704100</v>
      </c>
      <c r="M129" s="164">
        <v>363234</v>
      </c>
      <c r="N129" s="163"/>
    </row>
    <row r="130" spans="1:106" s="46" customFormat="1" ht="15" customHeight="1" x14ac:dyDescent="0.25">
      <c r="A130" s="159"/>
      <c r="B130" s="160"/>
      <c r="C130" s="159" t="s">
        <v>18</v>
      </c>
      <c r="D130" s="127" t="s">
        <v>285</v>
      </c>
      <c r="E130" s="187" t="s">
        <v>295</v>
      </c>
      <c r="F130" s="127" t="s">
        <v>11</v>
      </c>
      <c r="G130" s="210" t="s">
        <v>234</v>
      </c>
      <c r="H130" s="127">
        <v>1</v>
      </c>
      <c r="I130" s="127">
        <v>6</v>
      </c>
      <c r="J130" s="211">
        <v>42481</v>
      </c>
      <c r="K130" s="167">
        <v>1010000000</v>
      </c>
      <c r="L130" s="164">
        <v>471064000</v>
      </c>
      <c r="M130" s="164">
        <v>363200</v>
      </c>
      <c r="N130" s="163"/>
    </row>
    <row r="131" spans="1:106" s="46" customFormat="1" ht="33" customHeight="1" x14ac:dyDescent="0.25">
      <c r="A131" s="159"/>
      <c r="B131" s="160"/>
      <c r="C131" s="127" t="s">
        <v>18</v>
      </c>
      <c r="D131" s="127" t="s">
        <v>285</v>
      </c>
      <c r="E131" s="126" t="s">
        <v>296</v>
      </c>
      <c r="F131" s="127" t="s">
        <v>427</v>
      </c>
      <c r="G131" s="210" t="s">
        <v>297</v>
      </c>
      <c r="H131" s="127">
        <v>1</v>
      </c>
      <c r="I131" s="127">
        <v>5</v>
      </c>
      <c r="J131" s="211">
        <v>44560</v>
      </c>
      <c r="K131" s="167">
        <v>4251740689</v>
      </c>
      <c r="L131" s="164">
        <v>3400967377</v>
      </c>
      <c r="M131" s="164">
        <v>110000</v>
      </c>
      <c r="N131" s="163"/>
    </row>
    <row r="132" spans="1:106" s="46" customFormat="1" ht="30.75" customHeight="1" x14ac:dyDescent="0.25">
      <c r="A132" s="159"/>
      <c r="B132" s="160"/>
      <c r="C132" s="127" t="s">
        <v>18</v>
      </c>
      <c r="D132" s="127" t="s">
        <v>285</v>
      </c>
      <c r="E132" s="126" t="s">
        <v>298</v>
      </c>
      <c r="F132" s="127" t="s">
        <v>428</v>
      </c>
      <c r="G132" s="210" t="s">
        <v>299</v>
      </c>
      <c r="H132" s="127">
        <v>1</v>
      </c>
      <c r="I132" s="127">
        <v>8</v>
      </c>
      <c r="J132" s="211">
        <v>44925</v>
      </c>
      <c r="K132" s="167">
        <v>1200000000</v>
      </c>
      <c r="L132" s="164">
        <v>1039920000</v>
      </c>
      <c r="M132" s="164">
        <v>77788</v>
      </c>
      <c r="N132" s="163"/>
    </row>
    <row r="133" spans="1:106" s="35" customFormat="1" ht="23.25" customHeight="1" x14ac:dyDescent="0.25">
      <c r="A133" s="127">
        <v>20.399999999999999</v>
      </c>
      <c r="B133" s="161" t="s">
        <v>300</v>
      </c>
      <c r="C133" s="127" t="s">
        <v>18</v>
      </c>
      <c r="D133" s="127" t="s">
        <v>285</v>
      </c>
      <c r="E133" s="126" t="s">
        <v>301</v>
      </c>
      <c r="F133" s="127" t="s">
        <v>11</v>
      </c>
      <c r="G133" s="127" t="s">
        <v>234</v>
      </c>
      <c r="H133" s="127">
        <v>1</v>
      </c>
      <c r="I133" s="127">
        <v>7</v>
      </c>
      <c r="J133" s="127">
        <v>2015</v>
      </c>
      <c r="K133" s="123" t="s">
        <v>302</v>
      </c>
      <c r="L133" s="123" t="s">
        <v>303</v>
      </c>
      <c r="M133" s="123">
        <v>57352</v>
      </c>
      <c r="N133" s="173"/>
    </row>
    <row r="134" spans="1:106" s="46" customFormat="1" ht="18.75" customHeight="1" x14ac:dyDescent="0.25">
      <c r="A134" s="127">
        <v>20.5</v>
      </c>
      <c r="B134" s="344" t="s">
        <v>304</v>
      </c>
      <c r="C134" s="159"/>
      <c r="D134" s="127"/>
      <c r="E134" s="187"/>
      <c r="F134" s="163"/>
      <c r="G134" s="163"/>
      <c r="H134" s="127"/>
      <c r="I134" s="127"/>
      <c r="J134" s="159"/>
      <c r="K134" s="164"/>
      <c r="L134" s="164"/>
      <c r="M134" s="164"/>
      <c r="N134" s="163"/>
    </row>
    <row r="135" spans="1:106" s="46" customFormat="1" ht="18" customHeight="1" x14ac:dyDescent="0.25">
      <c r="A135" s="159"/>
      <c r="B135" s="160"/>
      <c r="C135" s="127" t="s">
        <v>18</v>
      </c>
      <c r="D135" s="129" t="s">
        <v>285</v>
      </c>
      <c r="E135" s="126" t="s">
        <v>305</v>
      </c>
      <c r="F135" s="127" t="s">
        <v>12</v>
      </c>
      <c r="G135" s="127" t="s">
        <v>66</v>
      </c>
      <c r="H135" s="127">
        <v>1</v>
      </c>
      <c r="I135" s="127">
        <v>6</v>
      </c>
      <c r="J135" s="127">
        <v>2014</v>
      </c>
      <c r="K135" s="123">
        <v>653000000</v>
      </c>
      <c r="L135" s="123">
        <v>195704100</v>
      </c>
      <c r="M135" s="123">
        <v>167753</v>
      </c>
      <c r="N135" s="173"/>
    </row>
    <row r="136" spans="1:106" s="175" customFormat="1" x14ac:dyDescent="0.25">
      <c r="A136" s="745">
        <v>20.6</v>
      </c>
      <c r="B136" s="759" t="s">
        <v>306</v>
      </c>
      <c r="C136" s="127" t="s">
        <v>9</v>
      </c>
      <c r="D136" s="127" t="s">
        <v>17</v>
      </c>
      <c r="E136" s="126" t="s">
        <v>307</v>
      </c>
      <c r="F136" s="127" t="s">
        <v>11</v>
      </c>
      <c r="G136" s="127" t="s">
        <v>15</v>
      </c>
      <c r="H136" s="127">
        <v>1</v>
      </c>
      <c r="I136" s="127">
        <v>5</v>
      </c>
      <c r="J136" s="127">
        <v>2010</v>
      </c>
      <c r="K136" s="123">
        <v>752305000</v>
      </c>
      <c r="L136" s="123">
        <v>0</v>
      </c>
      <c r="M136" s="123">
        <v>261132</v>
      </c>
      <c r="N136" s="173"/>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4"/>
      <c r="CH136" s="174"/>
      <c r="CI136" s="174"/>
      <c r="CJ136" s="174"/>
      <c r="CK136" s="174"/>
      <c r="CL136" s="174"/>
      <c r="CM136" s="174"/>
      <c r="CN136" s="174"/>
      <c r="CO136" s="174"/>
      <c r="CP136" s="174"/>
      <c r="CQ136" s="174"/>
      <c r="CR136" s="174"/>
      <c r="CS136" s="174"/>
      <c r="CT136" s="174"/>
      <c r="CU136" s="174"/>
      <c r="CV136" s="174"/>
      <c r="CW136" s="174"/>
      <c r="CX136" s="174"/>
      <c r="CY136" s="174"/>
      <c r="CZ136" s="174"/>
      <c r="DA136" s="174"/>
      <c r="DB136" s="174"/>
    </row>
    <row r="137" spans="1:106" s="175" customFormat="1" x14ac:dyDescent="0.25">
      <c r="A137" s="746"/>
      <c r="B137" s="760"/>
      <c r="C137" s="127" t="s">
        <v>18</v>
      </c>
      <c r="D137" s="127" t="s">
        <v>285</v>
      </c>
      <c r="E137" s="126" t="s">
        <v>308</v>
      </c>
      <c r="F137" s="127" t="s">
        <v>11</v>
      </c>
      <c r="G137" s="127" t="s">
        <v>234</v>
      </c>
      <c r="H137" s="127">
        <v>1</v>
      </c>
      <c r="I137" s="127">
        <v>7</v>
      </c>
      <c r="J137" s="127" t="s">
        <v>309</v>
      </c>
      <c r="K137" s="123">
        <v>1010000000</v>
      </c>
      <c r="L137" s="123">
        <v>201697000</v>
      </c>
      <c r="M137" s="123">
        <v>212915</v>
      </c>
      <c r="N137" s="173"/>
      <c r="O137" s="174" t="s">
        <v>21</v>
      </c>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174"/>
      <c r="CK137" s="174"/>
      <c r="CL137" s="174"/>
      <c r="CM137" s="174"/>
      <c r="CN137" s="174"/>
      <c r="CO137" s="174"/>
      <c r="CP137" s="174"/>
      <c r="CQ137" s="174"/>
      <c r="CR137" s="174"/>
      <c r="CS137" s="174"/>
      <c r="CT137" s="174"/>
      <c r="CU137" s="174"/>
      <c r="CV137" s="174"/>
      <c r="CW137" s="174"/>
      <c r="CX137" s="174"/>
      <c r="CY137" s="174"/>
      <c r="CZ137" s="174"/>
      <c r="DA137" s="174"/>
      <c r="DB137" s="174"/>
    </row>
    <row r="138" spans="1:106" s="175" customFormat="1" x14ac:dyDescent="0.25">
      <c r="A138" s="746"/>
      <c r="B138" s="760"/>
      <c r="C138" s="127" t="s">
        <v>18</v>
      </c>
      <c r="D138" s="127" t="s">
        <v>285</v>
      </c>
      <c r="E138" s="126" t="s">
        <v>310</v>
      </c>
      <c r="F138" s="127" t="s">
        <v>11</v>
      </c>
      <c r="G138" s="127" t="s">
        <v>234</v>
      </c>
      <c r="H138" s="127">
        <v>1</v>
      </c>
      <c r="I138" s="127">
        <v>8</v>
      </c>
      <c r="J138" s="127" t="s">
        <v>311</v>
      </c>
      <c r="K138" s="123">
        <v>1010000000</v>
      </c>
      <c r="L138" s="123">
        <v>471064000</v>
      </c>
      <c r="M138" s="123">
        <v>156797</v>
      </c>
      <c r="N138" s="173"/>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174"/>
      <c r="CK138" s="174"/>
      <c r="CL138" s="174"/>
      <c r="CM138" s="174"/>
      <c r="CN138" s="174"/>
      <c r="CO138" s="174"/>
      <c r="CP138" s="174"/>
      <c r="CQ138" s="174"/>
      <c r="CR138" s="174"/>
      <c r="CS138" s="174"/>
      <c r="CT138" s="174"/>
      <c r="CU138" s="174"/>
      <c r="CV138" s="174"/>
      <c r="CW138" s="174"/>
      <c r="CX138" s="174"/>
      <c r="CY138" s="174"/>
      <c r="CZ138" s="174"/>
      <c r="DA138" s="174"/>
      <c r="DB138" s="174"/>
    </row>
    <row r="139" spans="1:106" s="175" customFormat="1" x14ac:dyDescent="0.25">
      <c r="A139" s="746"/>
      <c r="B139" s="760"/>
      <c r="C139" s="127" t="s">
        <v>18</v>
      </c>
      <c r="D139" s="127" t="s">
        <v>285</v>
      </c>
      <c r="E139" s="126" t="s">
        <v>312</v>
      </c>
      <c r="F139" s="127" t="s">
        <v>427</v>
      </c>
      <c r="G139" s="127" t="s">
        <v>313</v>
      </c>
      <c r="H139" s="127">
        <v>1</v>
      </c>
      <c r="I139" s="127">
        <v>5</v>
      </c>
      <c r="J139" s="127" t="s">
        <v>314</v>
      </c>
      <c r="K139" s="123">
        <v>4251740689</v>
      </c>
      <c r="L139" s="123">
        <v>3684558481</v>
      </c>
      <c r="M139" s="123">
        <v>12140</v>
      </c>
      <c r="N139" s="173"/>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174"/>
      <c r="CK139" s="174"/>
      <c r="CL139" s="174"/>
      <c r="CM139" s="174"/>
      <c r="CN139" s="174"/>
      <c r="CO139" s="174"/>
      <c r="CP139" s="174"/>
      <c r="CQ139" s="174"/>
      <c r="CR139" s="174"/>
      <c r="CS139" s="174"/>
      <c r="CT139" s="174"/>
      <c r="CU139" s="174"/>
      <c r="CV139" s="174"/>
      <c r="CW139" s="174"/>
      <c r="CX139" s="174"/>
      <c r="CY139" s="174"/>
      <c r="CZ139" s="174"/>
      <c r="DA139" s="174"/>
      <c r="DB139" s="174"/>
    </row>
    <row r="140" spans="1:106" s="174" customFormat="1" ht="30" x14ac:dyDescent="0.25">
      <c r="A140" s="746"/>
      <c r="B140" s="760"/>
      <c r="C140" s="127" t="s">
        <v>18</v>
      </c>
      <c r="D140" s="127" t="s">
        <v>285</v>
      </c>
      <c r="E140" s="126" t="s">
        <v>315</v>
      </c>
      <c r="F140" s="127" t="s">
        <v>316</v>
      </c>
      <c r="G140" s="127" t="s">
        <v>317</v>
      </c>
      <c r="H140" s="127">
        <v>1</v>
      </c>
      <c r="I140" s="127">
        <v>8</v>
      </c>
      <c r="J140" s="127" t="s">
        <v>318</v>
      </c>
      <c r="K140" s="123">
        <v>400252640</v>
      </c>
      <c r="L140" s="123">
        <v>0</v>
      </c>
      <c r="M140" s="123">
        <v>278694</v>
      </c>
      <c r="N140" s="129" t="s">
        <v>319</v>
      </c>
    </row>
    <row r="141" spans="1:106" s="174" customFormat="1" ht="30" x14ac:dyDescent="0.25">
      <c r="A141" s="747"/>
      <c r="B141" s="760"/>
      <c r="C141" s="127" t="s">
        <v>18</v>
      </c>
      <c r="D141" s="127" t="s">
        <v>285</v>
      </c>
      <c r="E141" s="126" t="s">
        <v>320</v>
      </c>
      <c r="F141" s="127" t="s">
        <v>97</v>
      </c>
      <c r="G141" s="127" t="s">
        <v>287</v>
      </c>
      <c r="H141" s="127">
        <v>1</v>
      </c>
      <c r="I141" s="127">
        <v>7</v>
      </c>
      <c r="J141" s="127" t="s">
        <v>321</v>
      </c>
      <c r="K141" s="123">
        <v>480800000</v>
      </c>
      <c r="L141" s="123">
        <v>0</v>
      </c>
      <c r="M141" s="123">
        <v>236181</v>
      </c>
      <c r="N141" s="129" t="s">
        <v>319</v>
      </c>
    </row>
    <row r="142" spans="1:106" s="46" customFormat="1" ht="43.5" customHeight="1" x14ac:dyDescent="0.25">
      <c r="A142" s="127">
        <v>20.7</v>
      </c>
      <c r="B142" s="166" t="s">
        <v>939</v>
      </c>
      <c r="C142" s="127" t="s">
        <v>18</v>
      </c>
      <c r="D142" s="127" t="s">
        <v>322</v>
      </c>
      <c r="E142" s="126" t="s">
        <v>323</v>
      </c>
      <c r="F142" s="127" t="s">
        <v>12</v>
      </c>
      <c r="G142" s="129" t="s">
        <v>429</v>
      </c>
      <c r="H142" s="127"/>
      <c r="I142" s="129" t="s">
        <v>430</v>
      </c>
      <c r="J142" s="127">
        <v>2009</v>
      </c>
      <c r="K142" s="176">
        <v>539710000</v>
      </c>
      <c r="L142" s="158"/>
      <c r="M142" s="123">
        <v>92520</v>
      </c>
      <c r="N142" s="163"/>
    </row>
    <row r="143" spans="1:106" s="46" customFormat="1" ht="42" customHeight="1" x14ac:dyDescent="0.25">
      <c r="A143" s="159"/>
      <c r="B143" s="160"/>
      <c r="C143" s="127" t="s">
        <v>18</v>
      </c>
      <c r="D143" s="127" t="s">
        <v>322</v>
      </c>
      <c r="E143" s="126" t="s">
        <v>324</v>
      </c>
      <c r="F143" s="127" t="s">
        <v>11</v>
      </c>
      <c r="G143" s="127" t="s">
        <v>234</v>
      </c>
      <c r="H143" s="127"/>
      <c r="I143" s="129" t="s">
        <v>431</v>
      </c>
      <c r="J143" s="127">
        <v>2015</v>
      </c>
      <c r="K143" s="176">
        <v>1293130000</v>
      </c>
      <c r="L143" s="123">
        <v>689367603</v>
      </c>
      <c r="M143" s="123">
        <v>35020</v>
      </c>
      <c r="N143" s="163"/>
    </row>
    <row r="144" spans="1:106" s="46" customFormat="1" ht="18" customHeight="1" x14ac:dyDescent="0.25">
      <c r="A144" s="127">
        <v>20.8</v>
      </c>
      <c r="B144" s="161" t="s">
        <v>325</v>
      </c>
      <c r="C144" s="206" t="s">
        <v>18</v>
      </c>
      <c r="D144" s="127" t="s">
        <v>285</v>
      </c>
      <c r="E144" s="187" t="s">
        <v>326</v>
      </c>
      <c r="F144" s="159" t="s">
        <v>12</v>
      </c>
      <c r="G144" s="127" t="s">
        <v>327</v>
      </c>
      <c r="H144" s="127">
        <v>1</v>
      </c>
      <c r="I144" s="127">
        <v>6</v>
      </c>
      <c r="J144" s="127">
        <v>2014</v>
      </c>
      <c r="K144" s="169">
        <v>653000000</v>
      </c>
      <c r="L144" s="164">
        <v>195704100</v>
      </c>
      <c r="M144" s="164">
        <v>30200</v>
      </c>
      <c r="N144" s="163"/>
    </row>
    <row r="145" spans="1:15" s="180" customFormat="1" ht="20.25" customHeight="1" x14ac:dyDescent="0.25">
      <c r="A145" s="128">
        <v>20.9</v>
      </c>
      <c r="B145" s="177" t="s">
        <v>940</v>
      </c>
      <c r="C145" s="206" t="s">
        <v>18</v>
      </c>
      <c r="D145" s="206" t="s">
        <v>285</v>
      </c>
      <c r="E145" s="206" t="s">
        <v>329</v>
      </c>
      <c r="F145" s="206" t="s">
        <v>12</v>
      </c>
      <c r="G145" s="206" t="s">
        <v>330</v>
      </c>
      <c r="H145" s="128">
        <v>1</v>
      </c>
      <c r="I145" s="128">
        <v>5</v>
      </c>
      <c r="J145" s="128">
        <v>2017</v>
      </c>
      <c r="K145" s="216">
        <v>660000000</v>
      </c>
      <c r="L145" s="216">
        <v>351846000</v>
      </c>
      <c r="M145" s="216">
        <v>22823</v>
      </c>
      <c r="N145" s="217"/>
    </row>
    <row r="146" spans="1:15" s="46" customFormat="1" ht="16.5" customHeight="1" x14ac:dyDescent="0.25">
      <c r="A146" s="235">
        <v>20.100000000000001</v>
      </c>
      <c r="B146" s="166" t="s">
        <v>331</v>
      </c>
      <c r="C146" s="129" t="s">
        <v>9</v>
      </c>
      <c r="D146" s="129" t="s">
        <v>17</v>
      </c>
      <c r="E146" s="181" t="s">
        <v>332</v>
      </c>
      <c r="F146" s="129" t="s">
        <v>120</v>
      </c>
      <c r="G146" s="129" t="s">
        <v>236</v>
      </c>
      <c r="H146" s="129">
        <v>2</v>
      </c>
      <c r="I146" s="129">
        <v>8</v>
      </c>
      <c r="J146" s="129">
        <v>2003</v>
      </c>
      <c r="K146" s="182" t="s">
        <v>333</v>
      </c>
      <c r="L146" s="182">
        <v>0</v>
      </c>
      <c r="M146" s="182">
        <v>420000</v>
      </c>
      <c r="N146" s="129"/>
      <c r="O146" s="183"/>
    </row>
    <row r="147" spans="1:15" s="46" customFormat="1" x14ac:dyDescent="0.25">
      <c r="A147" s="129"/>
      <c r="B147" s="166"/>
      <c r="C147" s="129" t="s">
        <v>18</v>
      </c>
      <c r="D147" s="129" t="s">
        <v>285</v>
      </c>
      <c r="E147" s="181" t="s">
        <v>334</v>
      </c>
      <c r="F147" s="129" t="s">
        <v>120</v>
      </c>
      <c r="G147" s="127" t="s">
        <v>234</v>
      </c>
      <c r="H147" s="129">
        <v>1</v>
      </c>
      <c r="I147" s="129">
        <v>7</v>
      </c>
      <c r="J147" s="129">
        <v>2015</v>
      </c>
      <c r="K147" s="182" t="s">
        <v>335</v>
      </c>
      <c r="L147" s="182" t="s">
        <v>336</v>
      </c>
      <c r="M147" s="182">
        <v>67000</v>
      </c>
      <c r="N147" s="129"/>
      <c r="O147" s="183" t="s">
        <v>21</v>
      </c>
    </row>
    <row r="148" spans="1:15" s="46" customFormat="1" x14ac:dyDescent="0.25">
      <c r="A148" s="129"/>
      <c r="B148" s="166"/>
      <c r="C148" s="129" t="s">
        <v>18</v>
      </c>
      <c r="D148" s="583" t="s">
        <v>337</v>
      </c>
      <c r="E148" s="181" t="s">
        <v>338</v>
      </c>
      <c r="F148" s="129" t="s">
        <v>432</v>
      </c>
      <c r="G148" s="129" t="s">
        <v>433</v>
      </c>
      <c r="H148" s="129">
        <v>1</v>
      </c>
      <c r="I148" s="129">
        <v>2</v>
      </c>
      <c r="J148" s="129">
        <v>2016</v>
      </c>
      <c r="K148" s="182" t="s">
        <v>339</v>
      </c>
      <c r="L148" s="182" t="s">
        <v>340</v>
      </c>
      <c r="M148" s="182">
        <v>5000</v>
      </c>
      <c r="N148" s="129"/>
      <c r="O148" s="183"/>
    </row>
    <row r="149" spans="1:15" s="185" customFormat="1" ht="45" x14ac:dyDescent="0.25">
      <c r="A149" s="159"/>
      <c r="B149" s="160"/>
      <c r="C149" s="129" t="s">
        <v>18</v>
      </c>
      <c r="D149" s="129" t="s">
        <v>341</v>
      </c>
      <c r="E149" s="181" t="s">
        <v>342</v>
      </c>
      <c r="F149" s="129" t="s">
        <v>291</v>
      </c>
      <c r="G149" s="129" t="s">
        <v>343</v>
      </c>
      <c r="H149" s="129">
        <v>1</v>
      </c>
      <c r="I149" s="129">
        <v>3</v>
      </c>
      <c r="J149" s="129">
        <v>2018</v>
      </c>
      <c r="K149" s="182" t="s">
        <v>344</v>
      </c>
      <c r="L149" s="182" t="s">
        <v>345</v>
      </c>
      <c r="M149" s="182">
        <v>25000</v>
      </c>
      <c r="N149" s="129"/>
    </row>
    <row r="150" spans="1:15" s="185" customFormat="1" ht="18" customHeight="1" x14ac:dyDescent="0.25">
      <c r="A150" s="127">
        <v>20.11</v>
      </c>
      <c r="B150" s="440" t="s">
        <v>941</v>
      </c>
      <c r="C150" s="159"/>
      <c r="D150" s="127"/>
      <c r="E150" s="187"/>
      <c r="F150" s="163"/>
      <c r="G150" s="163"/>
      <c r="H150" s="127"/>
      <c r="I150" s="127"/>
      <c r="J150" s="163"/>
      <c r="K150" s="169"/>
      <c r="L150" s="184"/>
      <c r="M150" s="169"/>
      <c r="N150" s="163"/>
    </row>
    <row r="151" spans="1:15" s="185" customFormat="1" ht="15.75" x14ac:dyDescent="0.25">
      <c r="A151" s="159"/>
      <c r="B151" s="160" t="s">
        <v>21</v>
      </c>
      <c r="C151" s="159" t="s">
        <v>9</v>
      </c>
      <c r="D151" s="127" t="s">
        <v>347</v>
      </c>
      <c r="E151" s="187" t="s">
        <v>348</v>
      </c>
      <c r="F151" s="159" t="s">
        <v>11</v>
      </c>
      <c r="G151" s="127" t="s">
        <v>349</v>
      </c>
      <c r="H151" s="127">
        <v>2</v>
      </c>
      <c r="I151" s="127">
        <v>8</v>
      </c>
      <c r="J151" s="127" t="s">
        <v>350</v>
      </c>
      <c r="K151" s="169">
        <v>1431870000</v>
      </c>
      <c r="L151" s="164">
        <v>0</v>
      </c>
      <c r="M151" s="169">
        <v>39637200</v>
      </c>
      <c r="N151" s="186"/>
    </row>
    <row r="152" spans="1:15" s="185" customFormat="1" ht="15.75" x14ac:dyDescent="0.25">
      <c r="A152" s="159"/>
      <c r="B152" s="160"/>
      <c r="C152" s="159" t="s">
        <v>18</v>
      </c>
      <c r="D152" s="127" t="s">
        <v>322</v>
      </c>
      <c r="E152" s="187" t="s">
        <v>351</v>
      </c>
      <c r="F152" s="159" t="s">
        <v>11</v>
      </c>
      <c r="G152" s="127" t="s">
        <v>234</v>
      </c>
      <c r="H152" s="127">
        <v>1</v>
      </c>
      <c r="I152" s="127">
        <v>8</v>
      </c>
      <c r="J152" s="127" t="s">
        <v>352</v>
      </c>
      <c r="K152" s="164">
        <v>753389650</v>
      </c>
      <c r="L152" s="164">
        <v>49874394</v>
      </c>
      <c r="M152" s="169">
        <v>17927500</v>
      </c>
      <c r="N152" s="186"/>
    </row>
    <row r="153" spans="1:15" s="185" customFormat="1" ht="15.75" x14ac:dyDescent="0.25">
      <c r="A153" s="159"/>
      <c r="B153" s="160"/>
      <c r="C153" s="159" t="s">
        <v>18</v>
      </c>
      <c r="D153" s="127" t="s">
        <v>137</v>
      </c>
      <c r="E153" s="187" t="s">
        <v>353</v>
      </c>
      <c r="F153" s="178" t="s">
        <v>68</v>
      </c>
      <c r="G153" s="127" t="s">
        <v>354</v>
      </c>
      <c r="H153" s="127">
        <v>2</v>
      </c>
      <c r="I153" s="127">
        <v>5</v>
      </c>
      <c r="J153" s="127" t="s">
        <v>355</v>
      </c>
      <c r="K153" s="164">
        <v>432016000</v>
      </c>
      <c r="L153" s="164">
        <v>0</v>
      </c>
      <c r="M153" s="169">
        <v>21364000</v>
      </c>
      <c r="N153" s="186"/>
    </row>
    <row r="154" spans="1:15" s="185" customFormat="1" ht="15.75" x14ac:dyDescent="0.25">
      <c r="A154" s="159"/>
      <c r="B154" s="160" t="s">
        <v>21</v>
      </c>
      <c r="C154" s="159" t="s">
        <v>18</v>
      </c>
      <c r="D154" s="579" t="s">
        <v>356</v>
      </c>
      <c r="E154" s="187" t="s">
        <v>357</v>
      </c>
      <c r="F154" s="127" t="s">
        <v>915</v>
      </c>
      <c r="G154" s="127" t="s">
        <v>358</v>
      </c>
      <c r="H154" s="127">
        <v>1</v>
      </c>
      <c r="I154" s="127">
        <v>2</v>
      </c>
      <c r="J154" s="127" t="s">
        <v>359</v>
      </c>
      <c r="K154" s="164">
        <v>120748952</v>
      </c>
      <c r="L154" s="164">
        <v>7993580</v>
      </c>
      <c r="M154" s="169">
        <v>7979500</v>
      </c>
      <c r="N154" s="186"/>
    </row>
    <row r="155" spans="1:15" s="46" customFormat="1" x14ac:dyDescent="0.25">
      <c r="A155" s="159"/>
      <c r="B155" s="160"/>
      <c r="C155" s="159" t="s">
        <v>18</v>
      </c>
      <c r="D155" s="127" t="s">
        <v>360</v>
      </c>
      <c r="E155" s="187" t="s">
        <v>361</v>
      </c>
      <c r="F155" s="159" t="s">
        <v>432</v>
      </c>
      <c r="G155" s="127" t="s">
        <v>362</v>
      </c>
      <c r="H155" s="127">
        <v>1</v>
      </c>
      <c r="I155" s="127">
        <v>3</v>
      </c>
      <c r="J155" s="127" t="s">
        <v>363</v>
      </c>
      <c r="K155" s="164">
        <v>1800000000</v>
      </c>
      <c r="L155" s="164">
        <v>1800000000</v>
      </c>
      <c r="M155" s="163">
        <v>155</v>
      </c>
      <c r="N155" s="186"/>
    </row>
    <row r="156" spans="1:15" s="46" customFormat="1" ht="17.25" customHeight="1" x14ac:dyDescent="0.25">
      <c r="A156" s="127">
        <v>20.12</v>
      </c>
      <c r="B156" s="440" t="s">
        <v>942</v>
      </c>
      <c r="C156" s="159"/>
      <c r="D156" s="127"/>
      <c r="E156" s="187"/>
      <c r="F156" s="159"/>
      <c r="G156" s="127"/>
      <c r="H156" s="127"/>
      <c r="I156" s="127"/>
      <c r="J156" s="163"/>
      <c r="K156" s="169"/>
      <c r="L156" s="169"/>
      <c r="M156" s="169"/>
      <c r="N156" s="169"/>
    </row>
    <row r="157" spans="1:15" s="46" customFormat="1" x14ac:dyDescent="0.25">
      <c r="A157" s="159"/>
      <c r="B157" s="160"/>
      <c r="C157" s="159" t="s">
        <v>18</v>
      </c>
      <c r="D157" s="127" t="s">
        <v>285</v>
      </c>
      <c r="E157" s="187" t="s">
        <v>364</v>
      </c>
      <c r="F157" s="159" t="s">
        <v>11</v>
      </c>
      <c r="G157" s="127" t="s">
        <v>234</v>
      </c>
      <c r="H157" s="127">
        <v>1</v>
      </c>
      <c r="I157" s="127">
        <v>8</v>
      </c>
      <c r="J157" s="159">
        <v>2017</v>
      </c>
      <c r="K157" s="169">
        <v>1255200000</v>
      </c>
      <c r="L157" s="169">
        <v>669147120</v>
      </c>
      <c r="M157" s="169">
        <v>199969</v>
      </c>
      <c r="N157" s="169"/>
    </row>
    <row r="158" spans="1:15" s="46" customFormat="1" x14ac:dyDescent="0.25">
      <c r="A158" s="159"/>
      <c r="B158" s="160"/>
      <c r="C158" s="159" t="s">
        <v>18</v>
      </c>
      <c r="D158" s="127" t="s">
        <v>285</v>
      </c>
      <c r="E158" s="187" t="s">
        <v>365</v>
      </c>
      <c r="F158" s="159" t="s">
        <v>11</v>
      </c>
      <c r="G158" s="127" t="s">
        <v>234</v>
      </c>
      <c r="H158" s="127">
        <v>1</v>
      </c>
      <c r="I158" s="127">
        <v>8</v>
      </c>
      <c r="J158" s="159">
        <v>2015</v>
      </c>
      <c r="K158" s="169">
        <v>1260000000</v>
      </c>
      <c r="L158" s="169">
        <v>503622000</v>
      </c>
      <c r="M158" s="169">
        <v>265607</v>
      </c>
      <c r="N158" s="169"/>
    </row>
    <row r="159" spans="1:15" s="46" customFormat="1" x14ac:dyDescent="0.25">
      <c r="A159" s="159"/>
      <c r="B159" s="160"/>
      <c r="C159" s="159" t="s">
        <v>18</v>
      </c>
      <c r="D159" s="127" t="s">
        <v>285</v>
      </c>
      <c r="E159" s="187" t="s">
        <v>366</v>
      </c>
      <c r="F159" s="159" t="s">
        <v>12</v>
      </c>
      <c r="G159" s="127" t="s">
        <v>66</v>
      </c>
      <c r="H159" s="127">
        <v>1</v>
      </c>
      <c r="I159" s="127">
        <v>6</v>
      </c>
      <c r="J159" s="159">
        <v>2012</v>
      </c>
      <c r="K159" s="169">
        <v>664000000</v>
      </c>
      <c r="L159" s="169">
        <v>132600800</v>
      </c>
      <c r="M159" s="169">
        <v>141656</v>
      </c>
      <c r="N159" s="169"/>
    </row>
    <row r="160" spans="1:15" s="46" customFormat="1" ht="13.5" customHeight="1" x14ac:dyDescent="0.25">
      <c r="A160" s="159"/>
      <c r="B160" s="160"/>
      <c r="C160" s="127" t="s">
        <v>18</v>
      </c>
      <c r="D160" s="583" t="s">
        <v>436</v>
      </c>
      <c r="E160" s="126" t="s">
        <v>367</v>
      </c>
      <c r="F160" s="127" t="s">
        <v>432</v>
      </c>
      <c r="G160" s="127" t="s">
        <v>368</v>
      </c>
      <c r="H160" s="127">
        <v>1</v>
      </c>
      <c r="I160" s="127">
        <v>2</v>
      </c>
      <c r="J160" s="127">
        <v>2017</v>
      </c>
      <c r="K160" s="158">
        <v>349000000</v>
      </c>
      <c r="L160" s="158">
        <v>162773600</v>
      </c>
      <c r="M160" s="158">
        <v>2270</v>
      </c>
      <c r="N160" s="158"/>
    </row>
    <row r="161" spans="1:15" s="66" customFormat="1" ht="17.25" customHeight="1" x14ac:dyDescent="0.25">
      <c r="A161" s="127">
        <v>20.13</v>
      </c>
      <c r="B161" s="440" t="s">
        <v>943</v>
      </c>
      <c r="C161" s="159"/>
      <c r="D161" s="127"/>
      <c r="E161" s="187"/>
      <c r="F161" s="163"/>
      <c r="G161" s="127"/>
      <c r="H161" s="127"/>
      <c r="I161" s="127"/>
      <c r="J161" s="127"/>
      <c r="K161" s="169"/>
      <c r="L161" s="164"/>
      <c r="M161" s="164"/>
      <c r="N161" s="163"/>
    </row>
    <row r="162" spans="1:15" s="66" customFormat="1" x14ac:dyDescent="0.25">
      <c r="A162" s="159"/>
      <c r="B162" s="160"/>
      <c r="C162" s="159" t="s">
        <v>18</v>
      </c>
      <c r="D162" s="127" t="s">
        <v>322</v>
      </c>
      <c r="E162" s="187" t="s">
        <v>370</v>
      </c>
      <c r="F162" s="127" t="s">
        <v>12</v>
      </c>
      <c r="G162" s="127" t="s">
        <v>877</v>
      </c>
      <c r="H162" s="127">
        <v>1</v>
      </c>
      <c r="I162" s="127">
        <v>8</v>
      </c>
      <c r="J162" s="127">
        <v>2022</v>
      </c>
      <c r="K162" s="169">
        <v>1050000000</v>
      </c>
      <c r="L162" s="164">
        <v>909930000</v>
      </c>
      <c r="M162" s="164">
        <v>37800</v>
      </c>
      <c r="N162" s="163"/>
    </row>
    <row r="163" spans="1:15" s="66" customFormat="1" x14ac:dyDescent="0.25">
      <c r="A163" s="159"/>
      <c r="B163" s="160"/>
      <c r="C163" s="159" t="s">
        <v>18</v>
      </c>
      <c r="D163" s="127" t="s">
        <v>322</v>
      </c>
      <c r="E163" s="187" t="s">
        <v>371</v>
      </c>
      <c r="F163" s="127" t="s">
        <v>12</v>
      </c>
      <c r="G163" s="127" t="s">
        <v>876</v>
      </c>
      <c r="H163" s="127">
        <v>1</v>
      </c>
      <c r="I163" s="127">
        <v>5</v>
      </c>
      <c r="J163" s="127">
        <v>2021</v>
      </c>
      <c r="K163" s="169">
        <v>690000000</v>
      </c>
      <c r="L163" s="164">
        <v>551931000</v>
      </c>
      <c r="M163" s="164">
        <v>48024</v>
      </c>
      <c r="N163" s="163"/>
    </row>
    <row r="164" spans="1:15" s="66" customFormat="1" x14ac:dyDescent="0.25">
      <c r="A164" s="159"/>
      <c r="B164" s="160"/>
      <c r="C164" s="159" t="s">
        <v>18</v>
      </c>
      <c r="D164" s="127" t="s">
        <v>322</v>
      </c>
      <c r="E164" s="187" t="s">
        <v>372</v>
      </c>
      <c r="F164" s="159" t="s">
        <v>11</v>
      </c>
      <c r="G164" s="127" t="s">
        <v>234</v>
      </c>
      <c r="H164" s="127">
        <v>1</v>
      </c>
      <c r="I164" s="127">
        <v>7</v>
      </c>
      <c r="J164" s="127">
        <v>2014</v>
      </c>
      <c r="K164" s="169">
        <v>1198575000</v>
      </c>
      <c r="L164" s="164">
        <v>359212927.39999998</v>
      </c>
      <c r="M164" s="164">
        <v>216403</v>
      </c>
      <c r="N164" s="163"/>
    </row>
    <row r="165" spans="1:15" s="188" customFormat="1" x14ac:dyDescent="0.25">
      <c r="A165" s="159"/>
      <c r="B165" s="160"/>
      <c r="C165" s="159" t="s">
        <v>18</v>
      </c>
      <c r="D165" s="159" t="s">
        <v>142</v>
      </c>
      <c r="E165" s="187" t="s">
        <v>373</v>
      </c>
      <c r="F165" s="159" t="s">
        <v>11</v>
      </c>
      <c r="G165" s="127" t="s">
        <v>65</v>
      </c>
      <c r="H165" s="127">
        <v>2</v>
      </c>
      <c r="I165" s="127">
        <v>7</v>
      </c>
      <c r="J165" s="127">
        <v>2013</v>
      </c>
      <c r="K165" s="169">
        <v>705920000</v>
      </c>
      <c r="L165" s="164">
        <v>235071360</v>
      </c>
      <c r="M165" s="164">
        <v>138871</v>
      </c>
      <c r="N165" s="163"/>
    </row>
    <row r="166" spans="1:15" s="191" customFormat="1" ht="18" customHeight="1" x14ac:dyDescent="0.25">
      <c r="A166" s="127">
        <v>20.14</v>
      </c>
      <c r="B166" s="440" t="s">
        <v>944</v>
      </c>
      <c r="C166" s="159"/>
      <c r="D166" s="127"/>
      <c r="E166" s="187"/>
      <c r="F166" s="159"/>
      <c r="G166" s="178"/>
      <c r="H166" s="127"/>
      <c r="I166" s="127"/>
      <c r="J166" s="127"/>
      <c r="K166" s="164"/>
      <c r="L166" s="164"/>
      <c r="M166" s="164"/>
      <c r="N166" s="163"/>
      <c r="O166" s="191" t="s">
        <v>21</v>
      </c>
    </row>
    <row r="167" spans="1:15" s="191" customFormat="1" x14ac:dyDescent="0.25">
      <c r="A167" s="178"/>
      <c r="B167" s="189"/>
      <c r="C167" s="178" t="s">
        <v>18</v>
      </c>
      <c r="D167" s="128" t="s">
        <v>322</v>
      </c>
      <c r="E167" s="190" t="s">
        <v>374</v>
      </c>
      <c r="F167" s="178" t="s">
        <v>375</v>
      </c>
      <c r="G167" s="178"/>
      <c r="H167" s="128">
        <v>2</v>
      </c>
      <c r="I167" s="128">
        <v>5</v>
      </c>
      <c r="J167" s="128">
        <v>2003</v>
      </c>
      <c r="K167" s="179">
        <v>401050000</v>
      </c>
      <c r="L167" s="179">
        <v>0</v>
      </c>
      <c r="M167" s="179">
        <v>256582</v>
      </c>
      <c r="N167" s="172"/>
    </row>
    <row r="168" spans="1:15" s="191" customFormat="1" x14ac:dyDescent="0.25">
      <c r="A168" s="178"/>
      <c r="B168" s="189"/>
      <c r="C168" s="178" t="s">
        <v>18</v>
      </c>
      <c r="D168" s="128" t="s">
        <v>322</v>
      </c>
      <c r="E168" s="190" t="s">
        <v>376</v>
      </c>
      <c r="F168" s="178" t="s">
        <v>12</v>
      </c>
      <c r="G168" s="178" t="s">
        <v>377</v>
      </c>
      <c r="H168" s="128">
        <v>1</v>
      </c>
      <c r="I168" s="128">
        <v>5</v>
      </c>
      <c r="J168" s="178">
        <v>2015</v>
      </c>
      <c r="K168" s="179">
        <v>650000000</v>
      </c>
      <c r="L168" s="179">
        <f>K168-346840000-43355000</f>
        <v>259805000</v>
      </c>
      <c r="M168" s="179">
        <v>127572</v>
      </c>
      <c r="N168" s="172"/>
    </row>
    <row r="169" spans="1:15" s="191" customFormat="1" x14ac:dyDescent="0.25">
      <c r="A169" s="178"/>
      <c r="B169" s="189"/>
      <c r="C169" s="178" t="s">
        <v>18</v>
      </c>
      <c r="D169" s="128" t="s">
        <v>322</v>
      </c>
      <c r="E169" s="190" t="s">
        <v>378</v>
      </c>
      <c r="F169" s="178" t="s">
        <v>68</v>
      </c>
      <c r="G169" s="178" t="s">
        <v>379</v>
      </c>
      <c r="H169" s="128">
        <v>1</v>
      </c>
      <c r="I169" s="128">
        <v>8</v>
      </c>
      <c r="J169" s="178">
        <v>2021</v>
      </c>
      <c r="K169" s="179">
        <v>992000000</v>
      </c>
      <c r="L169" s="179">
        <f>K169-132332800-66166400</f>
        <v>793500800</v>
      </c>
      <c r="M169" s="179">
        <v>36907</v>
      </c>
      <c r="N169" s="172"/>
    </row>
    <row r="170" spans="1:15" s="46" customFormat="1" ht="60" x14ac:dyDescent="0.25">
      <c r="A170" s="159"/>
      <c r="B170" s="160"/>
      <c r="C170" s="128" t="s">
        <v>9</v>
      </c>
      <c r="D170" s="128" t="s">
        <v>380</v>
      </c>
      <c r="E170" s="218" t="s">
        <v>381</v>
      </c>
      <c r="F170" s="128" t="s">
        <v>68</v>
      </c>
      <c r="G170" s="178"/>
      <c r="H170" s="128"/>
      <c r="I170" s="128">
        <v>16</v>
      </c>
      <c r="J170" s="128">
        <v>2004</v>
      </c>
      <c r="K170" s="216">
        <v>400669000</v>
      </c>
      <c r="L170" s="216">
        <v>0</v>
      </c>
      <c r="M170" s="219">
        <v>297685</v>
      </c>
      <c r="N170" s="215" t="s">
        <v>382</v>
      </c>
    </row>
    <row r="171" spans="1:15" s="46" customFormat="1" ht="17.25" customHeight="1" x14ac:dyDescent="0.25">
      <c r="A171" s="127">
        <v>20.149999999999999</v>
      </c>
      <c r="B171" s="440" t="s">
        <v>945</v>
      </c>
      <c r="C171" s="159"/>
      <c r="D171" s="127"/>
      <c r="E171" s="187"/>
      <c r="F171" s="163"/>
      <c r="G171" s="163"/>
      <c r="H171" s="195"/>
      <c r="I171" s="195"/>
      <c r="J171" s="192"/>
      <c r="K171" s="193"/>
      <c r="L171" s="193"/>
      <c r="M171" s="193"/>
      <c r="N171" s="163"/>
    </row>
    <row r="172" spans="1:15" s="46" customFormat="1" x14ac:dyDescent="0.25">
      <c r="A172" s="159"/>
      <c r="B172" s="160"/>
      <c r="C172" s="127" t="s">
        <v>18</v>
      </c>
      <c r="D172" s="194" t="s">
        <v>285</v>
      </c>
      <c r="E172" s="194" t="s">
        <v>384</v>
      </c>
      <c r="F172" s="128" t="s">
        <v>68</v>
      </c>
      <c r="G172" s="129" t="s">
        <v>414</v>
      </c>
      <c r="H172" s="195">
        <v>1</v>
      </c>
      <c r="I172" s="196">
        <v>8</v>
      </c>
      <c r="J172" s="196">
        <v>2022</v>
      </c>
      <c r="K172" s="581">
        <v>1079000000</v>
      </c>
      <c r="L172" s="198">
        <v>935061400</v>
      </c>
      <c r="M172" s="198">
        <v>7947</v>
      </c>
      <c r="N172" s="163"/>
    </row>
    <row r="173" spans="1:15" s="46" customFormat="1" x14ac:dyDescent="0.25">
      <c r="A173" s="159"/>
      <c r="B173" s="160"/>
      <c r="C173" s="127" t="s">
        <v>18</v>
      </c>
      <c r="D173" s="194" t="s">
        <v>285</v>
      </c>
      <c r="E173" s="194" t="s">
        <v>385</v>
      </c>
      <c r="F173" s="128" t="s">
        <v>68</v>
      </c>
      <c r="G173" s="129" t="s">
        <v>414</v>
      </c>
      <c r="H173" s="195">
        <v>1</v>
      </c>
      <c r="I173" s="196">
        <v>8</v>
      </c>
      <c r="J173" s="196">
        <v>2021</v>
      </c>
      <c r="K173" s="199">
        <v>992000000</v>
      </c>
      <c r="L173" s="198">
        <v>793500800</v>
      </c>
      <c r="M173" s="198">
        <v>52551</v>
      </c>
      <c r="N173" s="163"/>
    </row>
    <row r="174" spans="1:15" s="46" customFormat="1" x14ac:dyDescent="0.25">
      <c r="A174" s="159"/>
      <c r="B174" s="160"/>
      <c r="C174" s="127" t="s">
        <v>18</v>
      </c>
      <c r="D174" s="194" t="s">
        <v>285</v>
      </c>
      <c r="E174" s="194" t="s">
        <v>386</v>
      </c>
      <c r="F174" s="159" t="s">
        <v>11</v>
      </c>
      <c r="G174" s="159" t="s">
        <v>234</v>
      </c>
      <c r="H174" s="195">
        <v>1</v>
      </c>
      <c r="I174" s="196">
        <v>6</v>
      </c>
      <c r="J174" s="196">
        <v>2014</v>
      </c>
      <c r="K174" s="199">
        <v>1201985000</v>
      </c>
      <c r="L174" s="198">
        <v>360234903</v>
      </c>
      <c r="M174" s="198">
        <v>275064</v>
      </c>
      <c r="N174" s="163"/>
    </row>
    <row r="175" spans="1:15" s="46" customFormat="1" ht="75" x14ac:dyDescent="0.25">
      <c r="A175" s="159"/>
      <c r="B175" s="160"/>
      <c r="C175" s="129" t="s">
        <v>18</v>
      </c>
      <c r="D175" s="194" t="s">
        <v>285</v>
      </c>
      <c r="E175" s="194" t="s">
        <v>387</v>
      </c>
      <c r="F175" s="128" t="s">
        <v>375</v>
      </c>
      <c r="G175" s="194" t="s">
        <v>410</v>
      </c>
      <c r="H175" s="195">
        <v>1</v>
      </c>
      <c r="I175" s="196">
        <v>5</v>
      </c>
      <c r="J175" s="196">
        <v>2003</v>
      </c>
      <c r="K175" s="199">
        <v>321030500</v>
      </c>
      <c r="L175" s="204">
        <v>0</v>
      </c>
      <c r="M175" s="198"/>
      <c r="N175" s="129" t="s">
        <v>388</v>
      </c>
    </row>
    <row r="176" spans="1:15" s="46" customFormat="1" x14ac:dyDescent="0.25">
      <c r="A176" s="159"/>
      <c r="B176" s="160"/>
      <c r="C176" s="159" t="s">
        <v>9</v>
      </c>
      <c r="D176" s="194" t="s">
        <v>142</v>
      </c>
      <c r="E176" s="194" t="s">
        <v>389</v>
      </c>
      <c r="F176" s="159" t="s">
        <v>11</v>
      </c>
      <c r="G176" s="159" t="s">
        <v>15</v>
      </c>
      <c r="H176" s="195">
        <v>1</v>
      </c>
      <c r="I176" s="196">
        <v>5</v>
      </c>
      <c r="J176" s="196">
        <v>2003</v>
      </c>
      <c r="K176" s="199">
        <v>395263500</v>
      </c>
      <c r="L176" s="198">
        <v>0</v>
      </c>
      <c r="M176" s="198">
        <v>425681</v>
      </c>
      <c r="N176" s="163"/>
    </row>
    <row r="177" spans="1:15" s="46" customFormat="1" ht="18" customHeight="1" x14ac:dyDescent="0.25">
      <c r="A177" s="127">
        <v>20.16</v>
      </c>
      <c r="B177" s="440" t="s">
        <v>946</v>
      </c>
      <c r="C177" s="159"/>
      <c r="D177" s="127"/>
      <c r="E177" s="187"/>
      <c r="F177" s="163"/>
      <c r="G177" s="163"/>
      <c r="H177" s="195"/>
      <c r="I177" s="195"/>
      <c r="J177" s="192"/>
      <c r="K177" s="193"/>
      <c r="L177" s="193"/>
      <c r="M177" s="193"/>
      <c r="N177" s="163"/>
    </row>
    <row r="178" spans="1:15" s="46" customFormat="1" x14ac:dyDescent="0.25">
      <c r="A178" s="159"/>
      <c r="B178" s="160"/>
      <c r="C178" s="159" t="s">
        <v>9</v>
      </c>
      <c r="D178" s="584" t="s">
        <v>14</v>
      </c>
      <c r="E178" s="194" t="s">
        <v>391</v>
      </c>
      <c r="F178" s="159" t="s">
        <v>11</v>
      </c>
      <c r="G178" s="159" t="s">
        <v>89</v>
      </c>
      <c r="H178" s="195">
        <v>2</v>
      </c>
      <c r="I178" s="196">
        <v>5</v>
      </c>
      <c r="J178" s="196">
        <v>2013</v>
      </c>
      <c r="K178" s="197">
        <v>629111520</v>
      </c>
      <c r="L178" s="198">
        <v>167532398</v>
      </c>
      <c r="M178" s="198">
        <v>153000</v>
      </c>
      <c r="N178" s="163"/>
    </row>
    <row r="179" spans="1:15" s="46" customFormat="1" x14ac:dyDescent="0.25">
      <c r="A179" s="159"/>
      <c r="B179" s="160"/>
      <c r="C179" s="159" t="s">
        <v>18</v>
      </c>
      <c r="D179" s="194" t="s">
        <v>285</v>
      </c>
      <c r="E179" s="194" t="s">
        <v>392</v>
      </c>
      <c r="F179" s="159" t="s">
        <v>11</v>
      </c>
      <c r="G179" s="159" t="s">
        <v>234</v>
      </c>
      <c r="H179" s="195">
        <v>1</v>
      </c>
      <c r="I179" s="196">
        <v>7</v>
      </c>
      <c r="J179" s="196">
        <v>2015</v>
      </c>
      <c r="K179" s="199">
        <v>1207650000</v>
      </c>
      <c r="L179" s="198">
        <v>482697705</v>
      </c>
      <c r="M179" s="198">
        <v>335000</v>
      </c>
      <c r="N179" s="163"/>
    </row>
    <row r="180" spans="1:15" s="46" customFormat="1" x14ac:dyDescent="0.25">
      <c r="A180" s="159"/>
      <c r="B180" s="160"/>
      <c r="C180" s="159" t="s">
        <v>18</v>
      </c>
      <c r="D180" s="194" t="s">
        <v>285</v>
      </c>
      <c r="E180" s="194" t="s">
        <v>393</v>
      </c>
      <c r="F180" s="127" t="s">
        <v>12</v>
      </c>
      <c r="G180" s="159" t="s">
        <v>412</v>
      </c>
      <c r="H180" s="195">
        <v>1</v>
      </c>
      <c r="I180" s="196">
        <v>6</v>
      </c>
      <c r="J180" s="196">
        <v>2021</v>
      </c>
      <c r="K180" s="199">
        <v>675000000</v>
      </c>
      <c r="L180" s="198">
        <v>539932500</v>
      </c>
      <c r="M180" s="198">
        <v>60000</v>
      </c>
      <c r="N180" s="163"/>
    </row>
    <row r="181" spans="1:15" s="46" customFormat="1" x14ac:dyDescent="0.25">
      <c r="A181" s="159"/>
      <c r="B181" s="160"/>
      <c r="C181" s="159" t="s">
        <v>18</v>
      </c>
      <c r="D181" s="194" t="s">
        <v>285</v>
      </c>
      <c r="E181" s="194" t="s">
        <v>394</v>
      </c>
      <c r="F181" s="194" t="s">
        <v>417</v>
      </c>
      <c r="G181" s="129" t="s">
        <v>414</v>
      </c>
      <c r="H181" s="195">
        <v>1</v>
      </c>
      <c r="I181" s="196">
        <v>9</v>
      </c>
      <c r="J181" s="196">
        <v>2022</v>
      </c>
      <c r="K181" s="199">
        <v>1079000000</v>
      </c>
      <c r="L181" s="198">
        <v>935061400</v>
      </c>
      <c r="M181" s="198">
        <v>22000</v>
      </c>
      <c r="N181" s="163"/>
    </row>
    <row r="182" spans="1:15" s="46" customFormat="1" ht="17.25" customHeight="1" x14ac:dyDescent="0.25">
      <c r="A182" s="127">
        <v>20.170000000000002</v>
      </c>
      <c r="B182" s="440" t="s">
        <v>947</v>
      </c>
      <c r="C182" s="159"/>
      <c r="D182" s="127"/>
      <c r="E182" s="187"/>
      <c r="F182" s="163"/>
      <c r="G182" s="163"/>
      <c r="H182" s="195"/>
      <c r="I182" s="195"/>
      <c r="J182" s="192"/>
      <c r="K182" s="193"/>
      <c r="L182" s="193"/>
      <c r="M182" s="193"/>
      <c r="N182" s="163"/>
    </row>
    <row r="183" spans="1:15" s="46" customFormat="1" x14ac:dyDescent="0.25">
      <c r="A183" s="159"/>
      <c r="B183" s="160"/>
      <c r="C183" s="159" t="s">
        <v>18</v>
      </c>
      <c r="D183" s="194" t="s">
        <v>285</v>
      </c>
      <c r="E183" s="194" t="s">
        <v>396</v>
      </c>
      <c r="F183" s="127" t="s">
        <v>12</v>
      </c>
      <c r="G183" s="159" t="s">
        <v>377</v>
      </c>
      <c r="H183" s="195">
        <v>1</v>
      </c>
      <c r="I183" s="196">
        <v>6</v>
      </c>
      <c r="J183" s="196">
        <v>2015</v>
      </c>
      <c r="K183" s="199"/>
      <c r="L183" s="198" t="s">
        <v>397</v>
      </c>
      <c r="M183" s="198">
        <v>60000</v>
      </c>
      <c r="N183" s="163"/>
    </row>
    <row r="184" spans="1:15" s="46" customFormat="1" ht="17.25" customHeight="1" x14ac:dyDescent="0.25">
      <c r="A184" s="127">
        <v>20.18</v>
      </c>
      <c r="B184" s="440" t="s">
        <v>948</v>
      </c>
      <c r="C184" s="159"/>
      <c r="D184" s="127"/>
      <c r="E184" s="187"/>
      <c r="F184" s="163"/>
      <c r="G184" s="163"/>
      <c r="H184" s="127"/>
      <c r="I184" s="127"/>
      <c r="J184" s="163"/>
      <c r="K184" s="169"/>
      <c r="L184" s="169"/>
      <c r="M184" s="169"/>
      <c r="N184" s="169"/>
    </row>
    <row r="185" spans="1:15" s="588" customFormat="1" x14ac:dyDescent="0.25">
      <c r="A185" s="585"/>
      <c r="B185" s="585"/>
      <c r="C185" s="587" t="s">
        <v>974</v>
      </c>
      <c r="D185" s="234" t="s">
        <v>322</v>
      </c>
      <c r="E185" s="590" t="s">
        <v>975</v>
      </c>
      <c r="F185" s="591" t="s">
        <v>291</v>
      </c>
      <c r="G185" s="591" t="s">
        <v>66</v>
      </c>
      <c r="H185" s="586">
        <v>1</v>
      </c>
      <c r="I185" s="586">
        <v>6</v>
      </c>
      <c r="J185" s="234">
        <v>2012</v>
      </c>
      <c r="K185" s="589">
        <v>663500000</v>
      </c>
      <c r="L185" s="589">
        <v>206142151</v>
      </c>
      <c r="M185" s="589">
        <v>167850</v>
      </c>
      <c r="N185" s="587"/>
    </row>
    <row r="186" spans="1:15" s="588" customFormat="1" x14ac:dyDescent="0.25">
      <c r="A186" s="585"/>
      <c r="B186" s="585"/>
      <c r="C186" s="587" t="s">
        <v>974</v>
      </c>
      <c r="D186" s="234" t="s">
        <v>322</v>
      </c>
      <c r="E186" s="590" t="s">
        <v>976</v>
      </c>
      <c r="F186" s="591" t="s">
        <v>11</v>
      </c>
      <c r="G186" s="159" t="s">
        <v>234</v>
      </c>
      <c r="H186" s="592">
        <v>1</v>
      </c>
      <c r="I186" s="592">
        <v>7</v>
      </c>
      <c r="J186" s="591">
        <v>2015</v>
      </c>
      <c r="K186" s="589">
        <v>1207650000</v>
      </c>
      <c r="L186" s="589">
        <v>303148154</v>
      </c>
      <c r="M186" s="589">
        <v>150852</v>
      </c>
      <c r="N186" s="587"/>
    </row>
    <row r="187" spans="1:15" s="588" customFormat="1" x14ac:dyDescent="0.25">
      <c r="A187" s="587"/>
      <c r="B187" s="587"/>
      <c r="C187" s="587" t="s">
        <v>974</v>
      </c>
      <c r="D187" s="234" t="s">
        <v>322</v>
      </c>
      <c r="E187" s="590" t="s">
        <v>977</v>
      </c>
      <c r="F187" s="591" t="s">
        <v>68</v>
      </c>
      <c r="G187" s="129" t="s">
        <v>414</v>
      </c>
      <c r="H187" s="591">
        <v>1</v>
      </c>
      <c r="I187" s="591">
        <v>9</v>
      </c>
      <c r="J187" s="591">
        <v>2023</v>
      </c>
      <c r="K187" s="589">
        <v>1079000000</v>
      </c>
      <c r="L187" s="589">
        <v>935061400</v>
      </c>
      <c r="M187" s="589">
        <v>2534</v>
      </c>
      <c r="N187" s="587"/>
    </row>
    <row r="188" spans="1:15" s="200" customFormat="1" ht="16.5" customHeight="1" x14ac:dyDescent="0.25">
      <c r="A188" s="129">
        <v>20.190000000000001</v>
      </c>
      <c r="B188" s="166" t="s">
        <v>949</v>
      </c>
      <c r="C188" s="129" t="s">
        <v>18</v>
      </c>
      <c r="D188" s="129" t="s">
        <v>322</v>
      </c>
      <c r="E188" s="129" t="s">
        <v>399</v>
      </c>
      <c r="F188" s="127" t="s">
        <v>12</v>
      </c>
      <c r="G188" s="129" t="s">
        <v>66</v>
      </c>
      <c r="H188" s="129">
        <v>1</v>
      </c>
      <c r="I188" s="129">
        <v>6</v>
      </c>
      <c r="J188" s="129" t="s">
        <v>400</v>
      </c>
      <c r="K188" s="123">
        <v>653000000</v>
      </c>
      <c r="L188" s="123">
        <v>195704100</v>
      </c>
      <c r="M188" s="182">
        <v>242820</v>
      </c>
      <c r="N188" s="129" t="s">
        <v>401</v>
      </c>
    </row>
    <row r="189" spans="1:15" s="200" customFormat="1" x14ac:dyDescent="0.25">
      <c r="A189" s="129"/>
      <c r="B189" s="166"/>
      <c r="C189" s="129" t="s">
        <v>18</v>
      </c>
      <c r="D189" s="129" t="s">
        <v>322</v>
      </c>
      <c r="E189" s="129" t="s">
        <v>402</v>
      </c>
      <c r="F189" s="194" t="s">
        <v>417</v>
      </c>
      <c r="G189" s="129" t="s">
        <v>414</v>
      </c>
      <c r="H189" s="129">
        <v>1</v>
      </c>
      <c r="I189" s="129">
        <v>9</v>
      </c>
      <c r="J189" s="129" t="s">
        <v>403</v>
      </c>
      <c r="K189" s="123">
        <v>1079000000</v>
      </c>
      <c r="L189" s="123">
        <v>935061400</v>
      </c>
      <c r="M189" s="233">
        <v>9600</v>
      </c>
      <c r="N189" s="129" t="s">
        <v>401</v>
      </c>
    </row>
    <row r="190" spans="1:15" s="46" customFormat="1" x14ac:dyDescent="0.25">
      <c r="A190" s="159"/>
      <c r="B190" s="160"/>
      <c r="C190" s="129" t="s">
        <v>18</v>
      </c>
      <c r="D190" s="129" t="s">
        <v>322</v>
      </c>
      <c r="E190" s="129" t="s">
        <v>404</v>
      </c>
      <c r="F190" s="129" t="s">
        <v>434</v>
      </c>
      <c r="G190" s="129" t="s">
        <v>435</v>
      </c>
      <c r="H190" s="129">
        <v>1</v>
      </c>
      <c r="I190" s="129">
        <v>8</v>
      </c>
      <c r="J190" s="129" t="s">
        <v>405</v>
      </c>
      <c r="K190" s="123">
        <v>860000000</v>
      </c>
      <c r="L190" s="123">
        <v>687914000</v>
      </c>
      <c r="M190" s="182">
        <v>36337</v>
      </c>
      <c r="N190" s="129" t="s">
        <v>406</v>
      </c>
    </row>
    <row r="191" spans="1:15" s="56" customFormat="1" ht="18.75" customHeight="1" x14ac:dyDescent="0.25">
      <c r="A191" s="465">
        <v>20.2</v>
      </c>
      <c r="B191" s="440" t="s">
        <v>950</v>
      </c>
      <c r="C191" s="159"/>
      <c r="D191" s="127"/>
      <c r="E191" s="187"/>
      <c r="F191" s="159"/>
      <c r="G191" s="159"/>
      <c r="H191" s="127"/>
      <c r="I191" s="127"/>
      <c r="J191" s="127"/>
      <c r="K191" s="164"/>
      <c r="L191" s="164"/>
      <c r="M191" s="164"/>
      <c r="N191" s="163"/>
    </row>
    <row r="192" spans="1:15" s="56" customFormat="1" x14ac:dyDescent="0.25">
      <c r="A192" s="159"/>
      <c r="B192" s="160"/>
      <c r="C192" s="159" t="s">
        <v>9</v>
      </c>
      <c r="D192" s="127" t="s">
        <v>17</v>
      </c>
      <c r="E192" s="187" t="s">
        <v>407</v>
      </c>
      <c r="F192" s="159" t="s">
        <v>11</v>
      </c>
      <c r="G192" s="159" t="s">
        <v>408</v>
      </c>
      <c r="H192" s="127">
        <v>2</v>
      </c>
      <c r="I192" s="127">
        <v>7</v>
      </c>
      <c r="J192" s="127">
        <v>2013</v>
      </c>
      <c r="K192" s="164">
        <v>697520000</v>
      </c>
      <c r="L192" s="164"/>
      <c r="M192" s="164">
        <v>138446</v>
      </c>
      <c r="N192" s="163"/>
      <c r="O192" s="56" t="s">
        <v>21</v>
      </c>
    </row>
    <row r="193" spans="1:14" s="56" customFormat="1" x14ac:dyDescent="0.25">
      <c r="A193" s="159"/>
      <c r="B193" s="160"/>
      <c r="C193" s="159" t="s">
        <v>18</v>
      </c>
      <c r="D193" s="127" t="s">
        <v>322</v>
      </c>
      <c r="E193" s="187" t="s">
        <v>409</v>
      </c>
      <c r="F193" s="159" t="s">
        <v>375</v>
      </c>
      <c r="G193" s="159" t="s">
        <v>410</v>
      </c>
      <c r="H193" s="127">
        <v>2</v>
      </c>
      <c r="I193" s="127">
        <v>5</v>
      </c>
      <c r="J193" s="127">
        <v>2012</v>
      </c>
      <c r="K193" s="164">
        <v>1035517210</v>
      </c>
      <c r="L193" s="164">
        <v>483068778</v>
      </c>
      <c r="M193" s="164">
        <v>234773</v>
      </c>
      <c r="N193" s="163"/>
    </row>
    <row r="194" spans="1:14" s="56" customFormat="1" x14ac:dyDescent="0.25">
      <c r="A194" s="159"/>
      <c r="B194" s="160"/>
      <c r="C194" s="159" t="s">
        <v>18</v>
      </c>
      <c r="D194" s="127" t="s">
        <v>322</v>
      </c>
      <c r="E194" s="187" t="s">
        <v>411</v>
      </c>
      <c r="F194" s="159" t="s">
        <v>12</v>
      </c>
      <c r="G194" s="159" t="s">
        <v>412</v>
      </c>
      <c r="H194" s="127">
        <v>1</v>
      </c>
      <c r="I194" s="127">
        <v>5</v>
      </c>
      <c r="J194" s="159">
        <v>2021</v>
      </c>
      <c r="K194" s="164">
        <v>675000000</v>
      </c>
      <c r="L194" s="164">
        <v>584955000</v>
      </c>
      <c r="M194" s="164">
        <v>33417</v>
      </c>
      <c r="N194" s="163"/>
    </row>
    <row r="195" spans="1:14" s="46" customFormat="1" ht="18" customHeight="1" x14ac:dyDescent="0.25">
      <c r="A195" s="159"/>
      <c r="B195" s="160"/>
      <c r="C195" s="127" t="s">
        <v>18</v>
      </c>
      <c r="D195" s="127" t="s">
        <v>322</v>
      </c>
      <c r="E195" s="126" t="s">
        <v>413</v>
      </c>
      <c r="F195" s="127" t="s">
        <v>68</v>
      </c>
      <c r="G195" s="127" t="s">
        <v>414</v>
      </c>
      <c r="H195" s="127">
        <v>1</v>
      </c>
      <c r="I195" s="127">
        <v>8</v>
      </c>
      <c r="J195" s="127">
        <v>2022</v>
      </c>
      <c r="K195" s="123">
        <v>1079000000</v>
      </c>
      <c r="L195" s="123">
        <v>1007030700</v>
      </c>
      <c r="M195" s="123">
        <v>6736</v>
      </c>
      <c r="N195" s="173"/>
    </row>
    <row r="196" spans="1:14" s="100" customFormat="1" ht="21" customHeight="1" x14ac:dyDescent="0.25">
      <c r="A196" s="127">
        <v>20.21</v>
      </c>
      <c r="B196" s="161" t="s">
        <v>951</v>
      </c>
      <c r="C196" s="159"/>
      <c r="D196" s="127"/>
      <c r="E196" s="187"/>
      <c r="F196" s="163"/>
      <c r="G196" s="163"/>
      <c r="H196" s="195"/>
      <c r="I196" s="195"/>
      <c r="J196" s="192"/>
      <c r="K196" s="193"/>
      <c r="L196" s="193"/>
      <c r="M196" s="193"/>
      <c r="N196" s="163"/>
    </row>
    <row r="197" spans="1:14" s="100" customFormat="1" ht="19.5" customHeight="1" x14ac:dyDescent="0.25">
      <c r="A197" s="127"/>
      <c r="B197" s="161"/>
      <c r="C197" s="127" t="s">
        <v>18</v>
      </c>
      <c r="D197" s="194" t="s">
        <v>322</v>
      </c>
      <c r="E197" s="208" t="s">
        <v>416</v>
      </c>
      <c r="F197" s="194" t="s">
        <v>417</v>
      </c>
      <c r="G197" s="127" t="s">
        <v>414</v>
      </c>
      <c r="H197" s="195">
        <v>1</v>
      </c>
      <c r="I197" s="196">
        <v>8</v>
      </c>
      <c r="J197" s="201">
        <v>44924</v>
      </c>
      <c r="K197" s="202">
        <v>1079000000</v>
      </c>
      <c r="L197" s="203">
        <v>935061400</v>
      </c>
      <c r="M197" s="204">
        <v>11346</v>
      </c>
      <c r="N197" s="173"/>
    </row>
    <row r="198" spans="1:14" s="100" customFormat="1" ht="22.5" customHeight="1" x14ac:dyDescent="0.25">
      <c r="A198" s="127"/>
      <c r="B198" s="161"/>
      <c r="C198" s="127" t="s">
        <v>18</v>
      </c>
      <c r="D198" s="194" t="s">
        <v>322</v>
      </c>
      <c r="E198" s="209" t="s">
        <v>418</v>
      </c>
      <c r="F198" s="194" t="s">
        <v>419</v>
      </c>
      <c r="G198" s="127" t="s">
        <v>420</v>
      </c>
      <c r="H198" s="195">
        <v>1</v>
      </c>
      <c r="I198" s="196">
        <v>5</v>
      </c>
      <c r="J198" s="205">
        <v>42003</v>
      </c>
      <c r="K198" s="203">
        <v>653000000</v>
      </c>
      <c r="L198" s="203">
        <v>217449000</v>
      </c>
      <c r="M198" s="204">
        <v>243700</v>
      </c>
      <c r="N198" s="173"/>
    </row>
    <row r="199" spans="1:14" s="100" customFormat="1" ht="21" customHeight="1" x14ac:dyDescent="0.25">
      <c r="A199" s="127"/>
      <c r="B199" s="161"/>
      <c r="C199" s="127" t="s">
        <v>9</v>
      </c>
      <c r="D199" s="194" t="s">
        <v>142</v>
      </c>
      <c r="E199" s="209" t="s">
        <v>421</v>
      </c>
      <c r="F199" s="127" t="s">
        <v>11</v>
      </c>
      <c r="G199" s="127" t="s">
        <v>422</v>
      </c>
      <c r="H199" s="195">
        <v>2</v>
      </c>
      <c r="I199" s="196">
        <v>7</v>
      </c>
      <c r="J199" s="205">
        <v>41470</v>
      </c>
      <c r="K199" s="203">
        <v>706120000</v>
      </c>
      <c r="L199" s="203">
        <v>121016788</v>
      </c>
      <c r="M199" s="204">
        <v>141113</v>
      </c>
      <c r="N199" s="173"/>
    </row>
    <row r="200" spans="1:14" ht="18" customHeight="1" x14ac:dyDescent="0.25">
      <c r="A200" s="127"/>
      <c r="B200" s="161"/>
      <c r="C200" s="127" t="s">
        <v>9</v>
      </c>
      <c r="D200" s="194" t="s">
        <v>142</v>
      </c>
      <c r="E200" s="209" t="s">
        <v>423</v>
      </c>
      <c r="F200" s="194" t="s">
        <v>417</v>
      </c>
      <c r="G200" s="127" t="s">
        <v>424</v>
      </c>
      <c r="H200" s="195">
        <v>2</v>
      </c>
      <c r="I200" s="196">
        <v>5</v>
      </c>
      <c r="J200" s="205">
        <v>39082</v>
      </c>
      <c r="K200" s="203">
        <v>475320000</v>
      </c>
      <c r="L200" s="203">
        <v>22583527</v>
      </c>
      <c r="M200" s="204">
        <v>321493</v>
      </c>
      <c r="N200" s="173"/>
    </row>
    <row r="201" spans="1:14" s="35" customFormat="1" ht="21" customHeight="1" x14ac:dyDescent="0.25">
      <c r="A201" s="61">
        <v>21</v>
      </c>
      <c r="B201" s="242" t="s">
        <v>451</v>
      </c>
      <c r="C201" s="238"/>
      <c r="D201" s="239"/>
      <c r="E201" s="240"/>
      <c r="F201" s="238"/>
      <c r="G201" s="238"/>
      <c r="H201" s="238"/>
      <c r="I201" s="238"/>
      <c r="J201" s="238"/>
      <c r="K201" s="241"/>
      <c r="L201" s="241"/>
      <c r="M201" s="241"/>
      <c r="N201" s="85"/>
    </row>
    <row r="202" spans="1:14" s="35" customFormat="1" ht="19.5" customHeight="1" x14ac:dyDescent="0.25">
      <c r="A202" s="238"/>
      <c r="B202" s="238"/>
      <c r="C202" s="49" t="s">
        <v>9</v>
      </c>
      <c r="D202" s="49" t="s">
        <v>16</v>
      </c>
      <c r="E202" s="94" t="s">
        <v>448</v>
      </c>
      <c r="F202" s="49" t="s">
        <v>11</v>
      </c>
      <c r="G202" s="75" t="s">
        <v>449</v>
      </c>
      <c r="H202" s="49">
        <v>1</v>
      </c>
      <c r="I202" s="49">
        <v>5</v>
      </c>
      <c r="J202" s="49">
        <v>2012</v>
      </c>
      <c r="K202" s="243">
        <v>756000000</v>
      </c>
      <c r="L202" s="244">
        <v>176223600</v>
      </c>
      <c r="M202" s="244">
        <v>141708</v>
      </c>
      <c r="N202" s="68"/>
    </row>
    <row r="203" spans="1:14" s="35" customFormat="1" ht="19.5" customHeight="1" x14ac:dyDescent="0.25">
      <c r="A203" s="238"/>
      <c r="B203" s="238"/>
      <c r="C203" s="49" t="s">
        <v>9</v>
      </c>
      <c r="D203" s="49" t="s">
        <v>16</v>
      </c>
      <c r="E203" s="94" t="s">
        <v>450</v>
      </c>
      <c r="F203" s="49" t="s">
        <v>11</v>
      </c>
      <c r="G203" s="75" t="s">
        <v>449</v>
      </c>
      <c r="H203" s="49">
        <v>1</v>
      </c>
      <c r="I203" s="49">
        <v>5</v>
      </c>
      <c r="J203" s="49">
        <v>2016</v>
      </c>
      <c r="K203" s="244">
        <v>720000000</v>
      </c>
      <c r="L203" s="244">
        <v>383832000</v>
      </c>
      <c r="M203" s="244">
        <v>122922</v>
      </c>
      <c r="N203" s="68"/>
    </row>
    <row r="204" spans="1:14" s="35" customFormat="1" ht="21" customHeight="1" x14ac:dyDescent="0.25">
      <c r="A204" s="61">
        <v>22</v>
      </c>
      <c r="B204" s="242" t="s">
        <v>452</v>
      </c>
      <c r="C204" s="238"/>
      <c r="D204" s="239"/>
      <c r="E204" s="240"/>
      <c r="F204" s="238"/>
      <c r="G204" s="238"/>
      <c r="H204" s="238"/>
      <c r="I204" s="238"/>
      <c r="J204" s="238"/>
      <c r="K204" s="241"/>
      <c r="L204" s="241"/>
      <c r="M204" s="241"/>
      <c r="N204" s="85"/>
    </row>
    <row r="205" spans="1:14" s="35" customFormat="1" ht="19.5" customHeight="1" x14ac:dyDescent="0.25">
      <c r="A205" s="238"/>
      <c r="B205" s="238"/>
      <c r="C205" s="49" t="s">
        <v>9</v>
      </c>
      <c r="D205" s="49" t="s">
        <v>16</v>
      </c>
      <c r="E205" s="94" t="s">
        <v>453</v>
      </c>
      <c r="F205" s="49" t="s">
        <v>11</v>
      </c>
      <c r="G205" s="75" t="s">
        <v>449</v>
      </c>
      <c r="H205" s="49">
        <v>1</v>
      </c>
      <c r="I205" s="49">
        <v>5</v>
      </c>
      <c r="J205" s="49">
        <v>2012</v>
      </c>
      <c r="K205" s="243">
        <v>838950000</v>
      </c>
      <c r="L205" s="244">
        <v>83344215</v>
      </c>
      <c r="M205" s="244">
        <v>20000</v>
      </c>
      <c r="N205" s="68"/>
    </row>
    <row r="206" spans="1:14" s="35" customFormat="1" ht="19.5" customHeight="1" x14ac:dyDescent="0.25">
      <c r="A206" s="238"/>
      <c r="B206" s="238"/>
      <c r="C206" s="49" t="s">
        <v>9</v>
      </c>
      <c r="D206" s="49" t="s">
        <v>16</v>
      </c>
      <c r="E206" s="94" t="s">
        <v>454</v>
      </c>
      <c r="F206" s="49" t="s">
        <v>11</v>
      </c>
      <c r="G206" s="75" t="s">
        <v>449</v>
      </c>
      <c r="H206" s="49">
        <v>1</v>
      </c>
      <c r="I206" s="49">
        <v>5</v>
      </c>
      <c r="J206" s="49">
        <v>2010</v>
      </c>
      <c r="K206" s="244">
        <v>742500000</v>
      </c>
      <c r="L206" s="244">
        <v>49153500</v>
      </c>
      <c r="M206" s="244">
        <v>25000</v>
      </c>
      <c r="N206" s="68"/>
    </row>
    <row r="207" spans="1:14" s="35" customFormat="1" ht="19.5" customHeight="1" x14ac:dyDescent="0.25">
      <c r="A207" s="238"/>
      <c r="B207" s="238"/>
      <c r="C207" s="49" t="s">
        <v>18</v>
      </c>
      <c r="D207" s="49" t="s">
        <v>455</v>
      </c>
      <c r="E207" s="94" t="s">
        <v>456</v>
      </c>
      <c r="F207" s="194" t="s">
        <v>417</v>
      </c>
      <c r="G207" s="127" t="s">
        <v>414</v>
      </c>
      <c r="H207" s="49">
        <v>1</v>
      </c>
      <c r="I207" s="49">
        <v>16</v>
      </c>
      <c r="J207" s="49">
        <v>2014</v>
      </c>
      <c r="K207" s="244">
        <v>835000000</v>
      </c>
      <c r="L207" s="244">
        <v>250333000</v>
      </c>
      <c r="M207" s="244">
        <v>15000</v>
      </c>
      <c r="N207" s="68"/>
    </row>
    <row r="208" spans="1:14" s="35" customFormat="1" ht="19.5" customHeight="1" x14ac:dyDescent="0.25">
      <c r="A208" s="61">
        <v>23</v>
      </c>
      <c r="B208" s="76" t="s">
        <v>467</v>
      </c>
      <c r="C208" s="49"/>
      <c r="D208" s="49"/>
      <c r="E208" s="94"/>
      <c r="F208" s="194"/>
      <c r="G208" s="127"/>
      <c r="H208" s="49"/>
      <c r="I208" s="49"/>
      <c r="J208" s="49"/>
      <c r="K208" s="244"/>
      <c r="L208" s="244"/>
      <c r="M208" s="244"/>
      <c r="N208" s="68"/>
    </row>
    <row r="209" spans="1:18" s="46" customFormat="1" ht="21" customHeight="1" x14ac:dyDescent="0.25">
      <c r="A209" s="49">
        <v>23.1</v>
      </c>
      <c r="B209" s="68" t="s">
        <v>952</v>
      </c>
      <c r="C209" s="55"/>
      <c r="D209" s="57"/>
      <c r="E209" s="53"/>
      <c r="F209" s="55"/>
      <c r="G209" s="55"/>
      <c r="H209" s="55"/>
      <c r="I209" s="55"/>
      <c r="J209" s="55"/>
      <c r="K209" s="38"/>
      <c r="L209" s="38"/>
      <c r="M209" s="38"/>
      <c r="N209" s="48"/>
    </row>
    <row r="210" spans="1:18" s="46" customFormat="1" ht="19.5" customHeight="1" x14ac:dyDescent="0.25">
      <c r="A210" s="36"/>
      <c r="B210" s="55"/>
      <c r="C210" s="49" t="s">
        <v>9</v>
      </c>
      <c r="D210" s="49" t="s">
        <v>457</v>
      </c>
      <c r="E210" s="206" t="s">
        <v>458</v>
      </c>
      <c r="F210" s="49" t="s">
        <v>11</v>
      </c>
      <c r="G210" s="49" t="s">
        <v>459</v>
      </c>
      <c r="H210" s="49">
        <v>1</v>
      </c>
      <c r="I210" s="49">
        <v>5</v>
      </c>
      <c r="J210" s="49">
        <v>2004</v>
      </c>
      <c r="K210" s="134">
        <v>743430000</v>
      </c>
      <c r="L210" s="104">
        <v>0</v>
      </c>
      <c r="M210" s="104">
        <v>538155</v>
      </c>
      <c r="N210" s="68"/>
    </row>
    <row r="211" spans="1:18" s="46" customFormat="1" ht="19.5" customHeight="1" x14ac:dyDescent="0.25">
      <c r="A211" s="36"/>
      <c r="B211" s="55"/>
      <c r="C211" s="49" t="s">
        <v>9</v>
      </c>
      <c r="D211" s="49" t="s">
        <v>457</v>
      </c>
      <c r="E211" s="206" t="s">
        <v>460</v>
      </c>
      <c r="F211" s="49" t="s">
        <v>11</v>
      </c>
      <c r="G211" s="49" t="s">
        <v>461</v>
      </c>
      <c r="H211" s="49">
        <v>1</v>
      </c>
      <c r="I211" s="49">
        <v>8</v>
      </c>
      <c r="J211" s="49">
        <v>2012</v>
      </c>
      <c r="K211" s="104">
        <v>851710000</v>
      </c>
      <c r="L211" s="104">
        <v>226810373</v>
      </c>
      <c r="M211" s="104">
        <v>250500</v>
      </c>
      <c r="N211" s="68"/>
    </row>
    <row r="212" spans="1:18" s="46" customFormat="1" ht="20.25" customHeight="1" x14ac:dyDescent="0.25">
      <c r="A212" s="36"/>
      <c r="B212" s="55"/>
      <c r="C212" s="49" t="s">
        <v>9</v>
      </c>
      <c r="D212" s="49" t="s">
        <v>457</v>
      </c>
      <c r="E212" s="206" t="s">
        <v>462</v>
      </c>
      <c r="F212" s="49" t="s">
        <v>81</v>
      </c>
      <c r="G212" s="49" t="s">
        <v>875</v>
      </c>
      <c r="H212" s="49">
        <v>1</v>
      </c>
      <c r="I212" s="49">
        <v>8</v>
      </c>
      <c r="J212" s="49">
        <v>2009</v>
      </c>
      <c r="K212" s="104">
        <v>550000000</v>
      </c>
      <c r="L212" s="104">
        <v>0</v>
      </c>
      <c r="M212" s="104">
        <v>305000</v>
      </c>
      <c r="N212" s="68"/>
    </row>
    <row r="213" spans="1:18" s="46" customFormat="1" ht="33" customHeight="1" x14ac:dyDescent="0.25">
      <c r="A213" s="49">
        <v>23.2</v>
      </c>
      <c r="B213" s="246" t="s">
        <v>953</v>
      </c>
      <c r="C213" s="49" t="s">
        <v>9</v>
      </c>
      <c r="D213" s="49" t="s">
        <v>463</v>
      </c>
      <c r="E213" s="94" t="s">
        <v>464</v>
      </c>
      <c r="F213" s="49" t="s">
        <v>11</v>
      </c>
      <c r="G213" s="49" t="s">
        <v>465</v>
      </c>
      <c r="H213" s="49">
        <v>1</v>
      </c>
      <c r="I213" s="49">
        <v>4</v>
      </c>
      <c r="J213" s="49">
        <v>1998</v>
      </c>
      <c r="K213" s="104"/>
      <c r="L213" s="104">
        <v>0</v>
      </c>
      <c r="M213" s="104">
        <v>600000</v>
      </c>
      <c r="N213" s="75" t="s">
        <v>466</v>
      </c>
    </row>
    <row r="214" spans="1:18" s="46" customFormat="1" ht="20.25" customHeight="1" x14ac:dyDescent="0.25">
      <c r="A214" s="61">
        <v>24</v>
      </c>
      <c r="B214" s="76" t="s">
        <v>737</v>
      </c>
      <c r="C214" s="49"/>
      <c r="D214" s="49"/>
      <c r="E214" s="94"/>
      <c r="F214" s="49"/>
      <c r="G214" s="49"/>
      <c r="H214" s="49"/>
      <c r="I214" s="49"/>
      <c r="J214" s="49"/>
      <c r="K214" s="104"/>
      <c r="L214" s="104"/>
      <c r="M214" s="104"/>
      <c r="N214" s="75"/>
    </row>
    <row r="215" spans="1:18" s="46" customFormat="1" ht="18" customHeight="1" x14ac:dyDescent="0.25">
      <c r="A215" s="49">
        <v>24.1</v>
      </c>
      <c r="B215" s="253" t="s">
        <v>469</v>
      </c>
      <c r="C215" s="252"/>
      <c r="D215" s="252"/>
      <c r="E215" s="252"/>
      <c r="F215" s="252"/>
      <c r="G215" s="252"/>
      <c r="H215" s="252"/>
      <c r="I215" s="252"/>
      <c r="J215" s="252"/>
      <c r="K215" s="252"/>
      <c r="L215" s="252"/>
      <c r="M215" s="252"/>
      <c r="N215" s="252"/>
    </row>
    <row r="216" spans="1:18" s="46" customFormat="1" ht="18" customHeight="1" x14ac:dyDescent="0.25">
      <c r="A216" s="48"/>
      <c r="B216" s="48"/>
      <c r="C216" s="49" t="s">
        <v>9</v>
      </c>
      <c r="D216" s="49" t="s">
        <v>16</v>
      </c>
      <c r="E216" s="82" t="s">
        <v>470</v>
      </c>
      <c r="F216" s="49" t="s">
        <v>11</v>
      </c>
      <c r="G216" s="49" t="s">
        <v>15</v>
      </c>
      <c r="H216" s="49">
        <v>1</v>
      </c>
      <c r="I216" s="49">
        <v>5</v>
      </c>
      <c r="J216" s="49">
        <v>2012</v>
      </c>
      <c r="K216" s="134">
        <v>790500000</v>
      </c>
      <c r="L216" s="134">
        <v>78839089</v>
      </c>
      <c r="M216" s="134">
        <v>175000</v>
      </c>
      <c r="N216" s="68"/>
      <c r="P216" s="4"/>
      <c r="R216" s="60"/>
    </row>
    <row r="217" spans="1:18" s="46" customFormat="1" ht="17.25" customHeight="1" x14ac:dyDescent="0.25">
      <c r="A217" s="48"/>
      <c r="B217" s="48"/>
      <c r="C217" s="49" t="s">
        <v>9</v>
      </c>
      <c r="D217" s="49" t="s">
        <v>16</v>
      </c>
      <c r="E217" s="82" t="s">
        <v>471</v>
      </c>
      <c r="F217" s="49" t="s">
        <v>11</v>
      </c>
      <c r="G217" s="49" t="s">
        <v>15</v>
      </c>
      <c r="H217" s="49">
        <v>2</v>
      </c>
      <c r="I217" s="49">
        <v>7</v>
      </c>
      <c r="J217" s="49">
        <v>2015</v>
      </c>
      <c r="K217" s="134">
        <v>1100000000</v>
      </c>
      <c r="L217" s="104">
        <v>0</v>
      </c>
      <c r="M217" s="104">
        <v>252000</v>
      </c>
      <c r="N217" s="68"/>
    </row>
    <row r="218" spans="1:18" s="46" customFormat="1" ht="19.5" customHeight="1" x14ac:dyDescent="0.25">
      <c r="A218" s="49">
        <v>24.2</v>
      </c>
      <c r="B218" s="253" t="s">
        <v>472</v>
      </c>
      <c r="C218" s="252"/>
      <c r="D218" s="49"/>
      <c r="E218" s="10"/>
      <c r="F218" s="68"/>
      <c r="G218" s="68"/>
      <c r="H218" s="49"/>
      <c r="I218" s="49"/>
      <c r="J218" s="49"/>
      <c r="K218" s="104"/>
      <c r="L218" s="104"/>
      <c r="M218" s="104"/>
      <c r="N218" s="68"/>
      <c r="R218" s="60"/>
    </row>
    <row r="219" spans="1:18" s="46" customFormat="1" ht="17.25" customHeight="1" x14ac:dyDescent="0.25">
      <c r="A219" s="48"/>
      <c r="B219" s="250"/>
      <c r="C219" s="49" t="s">
        <v>9</v>
      </c>
      <c r="D219" s="49" t="s">
        <v>16</v>
      </c>
      <c r="E219" s="94" t="s">
        <v>473</v>
      </c>
      <c r="F219" s="49" t="s">
        <v>11</v>
      </c>
      <c r="G219" s="49" t="s">
        <v>532</v>
      </c>
      <c r="H219" s="49">
        <v>1</v>
      </c>
      <c r="I219" s="49">
        <v>7</v>
      </c>
      <c r="J219" s="49">
        <v>1999</v>
      </c>
      <c r="K219" s="104">
        <v>363158000</v>
      </c>
      <c r="L219" s="104">
        <v>0</v>
      </c>
      <c r="M219" s="104">
        <v>120000</v>
      </c>
      <c r="N219" s="48"/>
      <c r="R219" s="60"/>
    </row>
    <row r="220" spans="1:18" s="46" customFormat="1" ht="18" customHeight="1" x14ac:dyDescent="0.25">
      <c r="A220" s="49">
        <v>24.3</v>
      </c>
      <c r="B220" s="253" t="s">
        <v>474</v>
      </c>
      <c r="C220" s="252"/>
      <c r="D220" s="49"/>
      <c r="E220" s="10"/>
      <c r="F220" s="48"/>
      <c r="G220" s="59"/>
      <c r="H220" s="49"/>
      <c r="I220" s="49"/>
      <c r="J220" s="49"/>
      <c r="K220" s="50"/>
      <c r="L220" s="50"/>
      <c r="M220" s="50"/>
      <c r="N220" s="48"/>
      <c r="R220" s="60"/>
    </row>
    <row r="221" spans="1:18" s="46" customFormat="1" ht="17.25" customHeight="1" x14ac:dyDescent="0.25">
      <c r="A221" s="68"/>
      <c r="B221" s="250"/>
      <c r="C221" s="49" t="s">
        <v>18</v>
      </c>
      <c r="D221" s="49" t="s">
        <v>14</v>
      </c>
      <c r="E221" s="94" t="s">
        <v>475</v>
      </c>
      <c r="F221" s="49" t="s">
        <v>68</v>
      </c>
      <c r="G221" s="49" t="s">
        <v>476</v>
      </c>
      <c r="H221" s="49">
        <v>2</v>
      </c>
      <c r="I221" s="49">
        <v>5</v>
      </c>
      <c r="J221" s="49">
        <v>2014</v>
      </c>
      <c r="K221" s="104">
        <v>632000000</v>
      </c>
      <c r="L221" s="104">
        <v>252610400</v>
      </c>
      <c r="M221" s="104">
        <v>192067</v>
      </c>
      <c r="N221" s="68"/>
      <c r="R221" s="60"/>
    </row>
    <row r="222" spans="1:18" s="46" customFormat="1" x14ac:dyDescent="0.25">
      <c r="A222" s="49">
        <v>24.4</v>
      </c>
      <c r="B222" s="251" t="s">
        <v>477</v>
      </c>
      <c r="C222" s="252"/>
      <c r="D222" s="49"/>
      <c r="E222" s="94"/>
      <c r="F222" s="49"/>
      <c r="G222" s="49"/>
      <c r="H222" s="49"/>
      <c r="I222" s="49"/>
      <c r="J222" s="49"/>
      <c r="K222" s="104"/>
      <c r="L222" s="104"/>
      <c r="M222" s="104"/>
      <c r="N222" s="68"/>
      <c r="R222" s="60"/>
    </row>
    <row r="223" spans="1:18" s="46" customFormat="1" ht="17.25" customHeight="1" x14ac:dyDescent="0.25">
      <c r="A223" s="68"/>
      <c r="B223" s="250"/>
      <c r="C223" s="49" t="s">
        <v>9</v>
      </c>
      <c r="D223" s="49" t="s">
        <v>16</v>
      </c>
      <c r="E223" s="94" t="s">
        <v>478</v>
      </c>
      <c r="F223" s="49" t="s">
        <v>11</v>
      </c>
      <c r="G223" s="49" t="s">
        <v>479</v>
      </c>
      <c r="H223" s="49">
        <v>2</v>
      </c>
      <c r="I223" s="49">
        <v>9</v>
      </c>
      <c r="J223" s="49">
        <v>1998</v>
      </c>
      <c r="K223" s="104">
        <v>925623060</v>
      </c>
      <c r="L223" s="104">
        <v>0</v>
      </c>
      <c r="M223" s="104">
        <v>380000</v>
      </c>
      <c r="N223" s="68"/>
      <c r="R223" s="60"/>
    </row>
    <row r="224" spans="1:18" s="46" customFormat="1" ht="17.25" customHeight="1" x14ac:dyDescent="0.25">
      <c r="A224" s="49">
        <v>24.5</v>
      </c>
      <c r="B224" s="253" t="s">
        <v>480</v>
      </c>
      <c r="C224" s="252"/>
      <c r="D224" s="49"/>
      <c r="E224" s="94"/>
      <c r="F224" s="49"/>
      <c r="G224" s="49"/>
      <c r="H224" s="49"/>
      <c r="I224" s="49"/>
      <c r="J224" s="49"/>
      <c r="K224" s="104"/>
      <c r="L224" s="104"/>
      <c r="M224" s="104"/>
      <c r="N224" s="68"/>
      <c r="R224" s="60"/>
    </row>
    <row r="225" spans="1:19" s="46" customFormat="1" ht="18.75" customHeight="1" x14ac:dyDescent="0.25">
      <c r="A225" s="48"/>
      <c r="B225" s="250"/>
      <c r="C225" s="49" t="s">
        <v>9</v>
      </c>
      <c r="D225" s="49" t="s">
        <v>16</v>
      </c>
      <c r="E225" s="94" t="s">
        <v>481</v>
      </c>
      <c r="F225" s="49" t="s">
        <v>482</v>
      </c>
      <c r="G225" s="49" t="s">
        <v>483</v>
      </c>
      <c r="H225" s="49">
        <v>1</v>
      </c>
      <c r="I225" s="49">
        <v>5</v>
      </c>
      <c r="J225" s="49">
        <v>2002</v>
      </c>
      <c r="K225" s="104">
        <v>224711800</v>
      </c>
      <c r="L225" s="104">
        <v>0</v>
      </c>
      <c r="M225" s="104">
        <v>170000</v>
      </c>
      <c r="N225" s="68"/>
      <c r="R225" s="60"/>
    </row>
    <row r="226" spans="1:19" s="46" customFormat="1" ht="18.75" customHeight="1" x14ac:dyDescent="0.25">
      <c r="A226" s="61">
        <v>25</v>
      </c>
      <c r="B226" s="327" t="s">
        <v>582</v>
      </c>
      <c r="C226" s="49"/>
      <c r="D226" s="49"/>
      <c r="E226" s="94"/>
      <c r="F226" s="49"/>
      <c r="G226" s="49"/>
      <c r="H226" s="49"/>
      <c r="I226" s="49"/>
      <c r="J226" s="49"/>
      <c r="K226" s="104"/>
      <c r="L226" s="104"/>
      <c r="M226" s="104"/>
      <c r="N226" s="68"/>
      <c r="R226" s="60"/>
    </row>
    <row r="227" spans="1:19" s="46" customFormat="1" ht="15.75" customHeight="1" x14ac:dyDescent="0.25">
      <c r="A227" s="49"/>
      <c r="B227" s="99" t="s">
        <v>560</v>
      </c>
      <c r="C227" s="49"/>
      <c r="D227" s="49"/>
      <c r="E227" s="94"/>
      <c r="F227" s="49"/>
      <c r="G227" s="49"/>
      <c r="H227" s="49"/>
      <c r="I227" s="49"/>
      <c r="J227" s="49"/>
      <c r="K227" s="131"/>
      <c r="L227" s="131"/>
      <c r="M227" s="131"/>
      <c r="N227" s="49"/>
    </row>
    <row r="228" spans="1:19" s="46" customFormat="1" x14ac:dyDescent="0.25">
      <c r="A228" s="49"/>
      <c r="B228" s="99"/>
      <c r="C228" s="49" t="s">
        <v>9</v>
      </c>
      <c r="D228" s="49" t="s">
        <v>16</v>
      </c>
      <c r="E228" s="49" t="s">
        <v>561</v>
      </c>
      <c r="F228" s="49" t="s">
        <v>11</v>
      </c>
      <c r="G228" s="49" t="s">
        <v>15</v>
      </c>
      <c r="H228" s="49">
        <v>1</v>
      </c>
      <c r="I228" s="49">
        <v>5</v>
      </c>
      <c r="J228" s="49">
        <v>2009</v>
      </c>
      <c r="K228" s="134">
        <v>742500000</v>
      </c>
      <c r="L228" s="104">
        <v>49153500</v>
      </c>
      <c r="M228" s="104">
        <v>231000</v>
      </c>
      <c r="N228" s="49"/>
    </row>
    <row r="229" spans="1:19" s="46" customFormat="1" x14ac:dyDescent="0.25">
      <c r="A229" s="49"/>
      <c r="B229" s="99"/>
      <c r="C229" s="49" t="s">
        <v>9</v>
      </c>
      <c r="D229" s="49" t="s">
        <v>16</v>
      </c>
      <c r="E229" s="49" t="s">
        <v>562</v>
      </c>
      <c r="F229" s="49" t="s">
        <v>12</v>
      </c>
      <c r="G229" s="49" t="s">
        <v>136</v>
      </c>
      <c r="H229" s="49">
        <v>2</v>
      </c>
      <c r="I229" s="49">
        <v>7</v>
      </c>
      <c r="J229" s="49">
        <v>2020</v>
      </c>
      <c r="K229" s="134">
        <v>1100000000</v>
      </c>
      <c r="L229" s="104">
        <v>806520000</v>
      </c>
      <c r="M229" s="104">
        <v>81000</v>
      </c>
      <c r="N229" s="49"/>
    </row>
    <row r="230" spans="1:19" s="46" customFormat="1" ht="18" customHeight="1" x14ac:dyDescent="0.25">
      <c r="A230" s="49"/>
      <c r="B230" s="99" t="s">
        <v>563</v>
      </c>
      <c r="C230" s="49"/>
      <c r="D230" s="49"/>
      <c r="E230" s="94"/>
      <c r="F230" s="49"/>
      <c r="G230" s="49"/>
      <c r="H230" s="49"/>
      <c r="I230" s="49"/>
      <c r="J230" s="49"/>
      <c r="K230" s="134"/>
      <c r="L230" s="131"/>
      <c r="M230" s="104"/>
      <c r="N230" s="49"/>
    </row>
    <row r="231" spans="1:19" s="46" customFormat="1" ht="30" x14ac:dyDescent="0.25">
      <c r="A231" s="49"/>
      <c r="B231" s="99"/>
      <c r="C231" s="49" t="s">
        <v>18</v>
      </c>
      <c r="D231" s="75" t="s">
        <v>564</v>
      </c>
      <c r="E231" s="94" t="s">
        <v>565</v>
      </c>
      <c r="F231" s="49" t="s">
        <v>432</v>
      </c>
      <c r="G231" s="49" t="s">
        <v>566</v>
      </c>
      <c r="H231" s="49">
        <v>1</v>
      </c>
      <c r="I231" s="49">
        <v>19</v>
      </c>
      <c r="J231" s="49">
        <v>2023</v>
      </c>
      <c r="K231" s="104">
        <v>1114000000</v>
      </c>
      <c r="L231" s="104">
        <v>1089232067</v>
      </c>
      <c r="M231" s="104">
        <v>668</v>
      </c>
      <c r="N231" s="49"/>
    </row>
    <row r="232" spans="1:19" s="46" customFormat="1" ht="19.5" customHeight="1" x14ac:dyDescent="0.25">
      <c r="A232" s="49"/>
      <c r="B232" s="99"/>
      <c r="C232" s="49" t="s">
        <v>18</v>
      </c>
      <c r="D232" s="49" t="s">
        <v>285</v>
      </c>
      <c r="E232" s="322" t="s">
        <v>567</v>
      </c>
      <c r="F232" s="322" t="s">
        <v>568</v>
      </c>
      <c r="G232" s="322" t="s">
        <v>569</v>
      </c>
      <c r="H232" s="322">
        <v>1</v>
      </c>
      <c r="I232" s="322"/>
      <c r="J232" s="322">
        <v>2014</v>
      </c>
      <c r="K232" s="283">
        <v>673000000</v>
      </c>
      <c r="L232" s="104">
        <v>156876300</v>
      </c>
      <c r="M232" s="104">
        <v>183000</v>
      </c>
      <c r="N232" s="49"/>
    </row>
    <row r="233" spans="1:19" s="46" customFormat="1" x14ac:dyDescent="0.25">
      <c r="A233" s="49"/>
      <c r="B233" s="99" t="s">
        <v>570</v>
      </c>
      <c r="C233" s="49"/>
      <c r="D233" s="49"/>
      <c r="E233" s="94"/>
      <c r="F233" s="326"/>
      <c r="G233" s="49"/>
      <c r="H233" s="49"/>
      <c r="I233" s="49"/>
      <c r="J233" s="49"/>
      <c r="K233" s="134"/>
      <c r="L233" s="131"/>
      <c r="M233" s="104"/>
      <c r="N233" s="49"/>
      <c r="Q233" s="46" t="s">
        <v>21</v>
      </c>
    </row>
    <row r="234" spans="1:19" s="46" customFormat="1" ht="19.5" customHeight="1" x14ac:dyDescent="0.25">
      <c r="A234" s="49"/>
      <c r="B234" s="99"/>
      <c r="C234" s="49" t="s">
        <v>9</v>
      </c>
      <c r="D234" s="49" t="s">
        <v>16</v>
      </c>
      <c r="E234" s="49" t="s">
        <v>571</v>
      </c>
      <c r="F234" s="284" t="s">
        <v>572</v>
      </c>
      <c r="G234" s="49" t="s">
        <v>573</v>
      </c>
      <c r="H234" s="49">
        <v>2</v>
      </c>
      <c r="I234" s="49">
        <v>7</v>
      </c>
      <c r="J234" s="49">
        <v>2006</v>
      </c>
      <c r="K234" s="276">
        <v>347535000</v>
      </c>
      <c r="L234" s="104">
        <v>0</v>
      </c>
      <c r="M234" s="104">
        <v>318718</v>
      </c>
      <c r="N234" s="49"/>
    </row>
    <row r="235" spans="1:19" s="46" customFormat="1" ht="135" x14ac:dyDescent="0.25">
      <c r="A235" s="49"/>
      <c r="B235" s="99"/>
      <c r="C235" s="49" t="s">
        <v>18</v>
      </c>
      <c r="D235" s="49" t="s">
        <v>285</v>
      </c>
      <c r="E235" s="94"/>
      <c r="F235" s="49"/>
      <c r="G235" s="49"/>
      <c r="H235" s="49"/>
      <c r="I235" s="49"/>
      <c r="J235" s="49"/>
      <c r="K235" s="134"/>
      <c r="L235" s="131"/>
      <c r="M235" s="131"/>
      <c r="N235" s="75" t="s">
        <v>574</v>
      </c>
    </row>
    <row r="236" spans="1:19" s="46" customFormat="1" ht="21.75" customHeight="1" x14ac:dyDescent="0.25">
      <c r="A236" s="49"/>
      <c r="B236" s="99" t="s">
        <v>575</v>
      </c>
      <c r="C236" s="49"/>
      <c r="D236" s="49"/>
      <c r="E236" s="94"/>
      <c r="F236" s="49"/>
      <c r="G236" s="49"/>
      <c r="H236" s="49"/>
      <c r="I236" s="49"/>
      <c r="J236" s="49"/>
      <c r="K236" s="134"/>
      <c r="L236" s="131"/>
      <c r="M236" s="131"/>
      <c r="N236" s="49"/>
    </row>
    <row r="237" spans="1:19" s="46" customFormat="1" ht="17.25" customHeight="1" x14ac:dyDescent="0.25">
      <c r="A237" s="49"/>
      <c r="B237" s="99"/>
      <c r="C237" s="49" t="s">
        <v>18</v>
      </c>
      <c r="D237" s="75" t="s">
        <v>455</v>
      </c>
      <c r="E237" s="49" t="s">
        <v>576</v>
      </c>
      <c r="F237" s="49" t="s">
        <v>11</v>
      </c>
      <c r="G237" s="49" t="s">
        <v>234</v>
      </c>
      <c r="H237" s="49">
        <v>1</v>
      </c>
      <c r="I237" s="49">
        <v>16</v>
      </c>
      <c r="J237" s="49">
        <v>2006</v>
      </c>
      <c r="K237" s="572">
        <v>538500000</v>
      </c>
      <c r="L237" s="104">
        <v>0</v>
      </c>
      <c r="M237" s="104">
        <v>298435</v>
      </c>
      <c r="N237" s="49"/>
    </row>
    <row r="238" spans="1:19" s="46" customFormat="1" ht="135" x14ac:dyDescent="0.25">
      <c r="A238" s="49"/>
      <c r="B238" s="99"/>
      <c r="C238" s="49" t="s">
        <v>18</v>
      </c>
      <c r="D238" s="49" t="s">
        <v>285</v>
      </c>
      <c r="E238" s="94"/>
      <c r="F238" s="49"/>
      <c r="G238" s="49"/>
      <c r="H238" s="49"/>
      <c r="I238" s="49"/>
      <c r="J238" s="49"/>
      <c r="K238" s="134"/>
      <c r="L238" s="131"/>
      <c r="M238" s="131"/>
      <c r="N238" s="75" t="s">
        <v>577</v>
      </c>
      <c r="S238" s="46" t="s">
        <v>21</v>
      </c>
    </row>
    <row r="239" spans="1:19" s="46" customFormat="1" ht="75" x14ac:dyDescent="0.25">
      <c r="A239" s="49"/>
      <c r="B239" s="69" t="s">
        <v>578</v>
      </c>
      <c r="C239" s="49"/>
      <c r="D239" s="49"/>
      <c r="E239" s="94"/>
      <c r="F239" s="49"/>
      <c r="G239" s="49"/>
      <c r="H239" s="49"/>
      <c r="I239" s="49"/>
      <c r="J239" s="49"/>
      <c r="K239" s="134"/>
      <c r="L239" s="131"/>
      <c r="M239" s="131"/>
      <c r="N239" s="75" t="s">
        <v>579</v>
      </c>
    </row>
    <row r="240" spans="1:19" s="46" customFormat="1" ht="120" x14ac:dyDescent="0.25">
      <c r="A240" s="49"/>
      <c r="B240" s="99" t="s">
        <v>580</v>
      </c>
      <c r="C240" s="49"/>
      <c r="D240" s="49"/>
      <c r="E240" s="94"/>
      <c r="F240" s="49"/>
      <c r="G240" s="49"/>
      <c r="H240" s="49"/>
      <c r="I240" s="49"/>
      <c r="J240" s="49"/>
      <c r="K240" s="134"/>
      <c r="L240" s="131"/>
      <c r="M240" s="131"/>
      <c r="N240" s="75" t="s">
        <v>581</v>
      </c>
    </row>
    <row r="241" spans="1:14" s="46" customFormat="1" ht="19.5" customHeight="1" x14ac:dyDescent="0.25">
      <c r="A241" s="61">
        <v>26</v>
      </c>
      <c r="B241" s="236" t="s">
        <v>584</v>
      </c>
      <c r="C241" s="49" t="s">
        <v>9</v>
      </c>
      <c r="D241" s="49" t="s">
        <v>16</v>
      </c>
      <c r="E241" s="94" t="s">
        <v>585</v>
      </c>
      <c r="F241" s="49" t="s">
        <v>68</v>
      </c>
      <c r="G241" s="49" t="s">
        <v>586</v>
      </c>
      <c r="H241" s="49">
        <v>1</v>
      </c>
      <c r="I241" s="49">
        <v>5</v>
      </c>
      <c r="J241" s="49">
        <v>2010</v>
      </c>
      <c r="K241" s="134">
        <v>720000000</v>
      </c>
      <c r="L241" s="104">
        <v>95688000</v>
      </c>
      <c r="M241" s="104">
        <v>246733</v>
      </c>
      <c r="N241" s="75"/>
    </row>
    <row r="242" spans="1:14" s="66" customFormat="1" ht="34.5" customHeight="1" x14ac:dyDescent="0.25">
      <c r="A242" s="61">
        <v>27</v>
      </c>
      <c r="B242" s="242" t="s">
        <v>624</v>
      </c>
      <c r="C242" s="75" t="s">
        <v>9</v>
      </c>
      <c r="D242" s="49" t="s">
        <v>16</v>
      </c>
      <c r="E242" s="94" t="s">
        <v>625</v>
      </c>
      <c r="F242" s="49" t="s">
        <v>11</v>
      </c>
      <c r="G242" s="75" t="s">
        <v>15</v>
      </c>
      <c r="H242" s="49">
        <v>1</v>
      </c>
      <c r="I242" s="49">
        <v>5</v>
      </c>
      <c r="J242" s="49">
        <v>2012</v>
      </c>
      <c r="K242" s="134">
        <v>828450000</v>
      </c>
      <c r="L242" s="134">
        <v>137854080</v>
      </c>
      <c r="M242" s="134">
        <v>229542</v>
      </c>
      <c r="N242" s="48"/>
    </row>
    <row r="243" spans="1:14" s="46" customFormat="1" ht="30" customHeight="1" x14ac:dyDescent="0.25">
      <c r="A243" s="61">
        <v>28</v>
      </c>
      <c r="B243" s="76" t="s">
        <v>634</v>
      </c>
      <c r="C243" s="48"/>
      <c r="D243" s="49"/>
      <c r="E243" s="10"/>
      <c r="F243" s="48"/>
      <c r="G243" s="48"/>
      <c r="H243" s="48"/>
      <c r="I243" s="48"/>
      <c r="J243" s="48"/>
      <c r="K243" s="132"/>
      <c r="L243" s="132"/>
      <c r="M243" s="132"/>
      <c r="N243" s="48"/>
    </row>
    <row r="244" spans="1:14" s="46" customFormat="1" ht="21" customHeight="1" x14ac:dyDescent="0.25">
      <c r="A244" s="55"/>
      <c r="B244" s="48"/>
      <c r="C244" s="49" t="s">
        <v>9</v>
      </c>
      <c r="D244" s="49" t="s">
        <v>16</v>
      </c>
      <c r="E244" s="94" t="s">
        <v>626</v>
      </c>
      <c r="F244" s="49" t="s">
        <v>11</v>
      </c>
      <c r="G244" s="49" t="s">
        <v>15</v>
      </c>
      <c r="H244" s="49">
        <v>1</v>
      </c>
      <c r="I244" s="49">
        <v>5</v>
      </c>
      <c r="J244" s="49">
        <v>2010</v>
      </c>
      <c r="K244" s="134">
        <v>705000000</v>
      </c>
      <c r="L244" s="50">
        <v>0</v>
      </c>
      <c r="M244" s="104">
        <v>162000</v>
      </c>
      <c r="N244" s="48"/>
    </row>
    <row r="245" spans="1:14" s="46" customFormat="1" ht="30" customHeight="1" x14ac:dyDescent="0.25">
      <c r="A245" s="55"/>
      <c r="B245" s="48"/>
      <c r="C245" s="49" t="s">
        <v>9</v>
      </c>
      <c r="D245" s="49" t="s">
        <v>16</v>
      </c>
      <c r="E245" s="94" t="s">
        <v>627</v>
      </c>
      <c r="F245" s="49" t="s">
        <v>628</v>
      </c>
      <c r="G245" s="49" t="s">
        <v>629</v>
      </c>
      <c r="H245" s="49">
        <v>1</v>
      </c>
      <c r="I245" s="49">
        <v>5</v>
      </c>
      <c r="J245" s="49">
        <v>2004</v>
      </c>
      <c r="K245" s="134">
        <v>588000000</v>
      </c>
      <c r="L245" s="50">
        <v>0</v>
      </c>
      <c r="M245" s="104">
        <v>346000</v>
      </c>
      <c r="N245" s="75" t="s">
        <v>630</v>
      </c>
    </row>
    <row r="246" spans="1:14" s="46" customFormat="1" ht="21.75" customHeight="1" x14ac:dyDescent="0.25">
      <c r="A246" s="55"/>
      <c r="B246" s="48"/>
      <c r="C246" s="49" t="s">
        <v>9</v>
      </c>
      <c r="D246" s="49" t="s">
        <v>17</v>
      </c>
      <c r="E246" s="94" t="s">
        <v>631</v>
      </c>
      <c r="F246" s="49" t="s">
        <v>12</v>
      </c>
      <c r="G246" s="49" t="s">
        <v>136</v>
      </c>
      <c r="H246" s="49">
        <v>2</v>
      </c>
      <c r="I246" s="49">
        <v>7</v>
      </c>
      <c r="J246" s="49">
        <v>2023</v>
      </c>
      <c r="K246" s="104">
        <v>1100000000</v>
      </c>
      <c r="L246" s="104">
        <v>1026630000</v>
      </c>
      <c r="M246" s="104">
        <v>1100</v>
      </c>
      <c r="N246" s="48"/>
    </row>
    <row r="247" spans="1:14" s="46" customFormat="1" ht="21" customHeight="1" x14ac:dyDescent="0.25">
      <c r="A247" s="55"/>
      <c r="B247" s="48"/>
      <c r="C247" s="49" t="s">
        <v>18</v>
      </c>
      <c r="D247" s="49" t="s">
        <v>632</v>
      </c>
      <c r="E247" s="94" t="s">
        <v>633</v>
      </c>
      <c r="F247" s="49" t="s">
        <v>11</v>
      </c>
      <c r="G247" s="49" t="s">
        <v>234</v>
      </c>
      <c r="H247" s="49">
        <v>1</v>
      </c>
      <c r="I247" s="49">
        <v>16</v>
      </c>
      <c r="J247" s="49">
        <v>2007</v>
      </c>
      <c r="K247" s="104">
        <v>720000000</v>
      </c>
      <c r="L247" s="50">
        <v>0</v>
      </c>
      <c r="M247" s="104">
        <v>216900</v>
      </c>
      <c r="N247" s="48"/>
    </row>
    <row r="248" spans="1:14" s="100" customFormat="1" ht="18.75" customHeight="1" x14ac:dyDescent="0.25">
      <c r="A248" s="61">
        <v>29</v>
      </c>
      <c r="B248" s="76" t="s">
        <v>636</v>
      </c>
      <c r="C248" s="68"/>
      <c r="D248" s="49"/>
      <c r="E248" s="133"/>
      <c r="F248" s="68"/>
      <c r="G248" s="68"/>
      <c r="H248" s="68"/>
      <c r="I248" s="68"/>
      <c r="J248" s="68"/>
      <c r="K248" s="134"/>
      <c r="L248" s="134"/>
      <c r="M248" s="134"/>
      <c r="N248" s="68"/>
    </row>
    <row r="249" spans="1:14" s="35" customFormat="1" ht="18.75" customHeight="1" x14ac:dyDescent="0.25">
      <c r="A249" s="57"/>
      <c r="B249" s="68" t="s">
        <v>210</v>
      </c>
      <c r="C249" s="49" t="s">
        <v>9</v>
      </c>
      <c r="D249" s="49" t="s">
        <v>16</v>
      </c>
      <c r="E249" s="94" t="s">
        <v>637</v>
      </c>
      <c r="F249" s="49" t="s">
        <v>11</v>
      </c>
      <c r="G249" s="49" t="s">
        <v>15</v>
      </c>
      <c r="H249" s="49">
        <v>1</v>
      </c>
      <c r="I249" s="49">
        <v>5</v>
      </c>
      <c r="J249" s="49">
        <v>2016</v>
      </c>
      <c r="K249" s="134">
        <v>720000000</v>
      </c>
      <c r="L249" s="104">
        <v>335808000</v>
      </c>
      <c r="M249" s="104">
        <v>92561</v>
      </c>
      <c r="N249" s="68"/>
    </row>
    <row r="250" spans="1:14" s="35" customFormat="1" ht="18.75" customHeight="1" x14ac:dyDescent="0.25">
      <c r="A250" s="57"/>
      <c r="B250" s="68"/>
      <c r="C250" s="49" t="s">
        <v>9</v>
      </c>
      <c r="D250" s="49" t="s">
        <v>16</v>
      </c>
      <c r="E250" s="94" t="s">
        <v>638</v>
      </c>
      <c r="F250" s="49" t="s">
        <v>11</v>
      </c>
      <c r="G250" s="49" t="s">
        <v>15</v>
      </c>
      <c r="H250" s="49">
        <v>1</v>
      </c>
      <c r="I250" s="49">
        <v>5</v>
      </c>
      <c r="J250" s="49">
        <v>2010</v>
      </c>
      <c r="K250" s="134">
        <v>763775000</v>
      </c>
      <c r="L250" s="104">
        <v>0</v>
      </c>
      <c r="M250" s="104">
        <v>198289</v>
      </c>
      <c r="N250" s="68"/>
    </row>
    <row r="251" spans="1:14" s="35" customFormat="1" ht="20.25" customHeight="1" x14ac:dyDescent="0.25">
      <c r="A251" s="57"/>
      <c r="B251" s="101" t="s">
        <v>642</v>
      </c>
      <c r="C251" s="49" t="s">
        <v>9</v>
      </c>
      <c r="D251" s="49" t="s">
        <v>639</v>
      </c>
      <c r="E251" s="94" t="s">
        <v>640</v>
      </c>
      <c r="F251" s="49" t="s">
        <v>12</v>
      </c>
      <c r="G251" s="49" t="s">
        <v>327</v>
      </c>
      <c r="H251" s="49">
        <v>1</v>
      </c>
      <c r="I251" s="49">
        <v>6</v>
      </c>
      <c r="J251" s="49">
        <v>2014</v>
      </c>
      <c r="K251" s="104">
        <v>770000000</v>
      </c>
      <c r="L251" s="104">
        <v>256410000</v>
      </c>
      <c r="M251" s="104">
        <v>109544</v>
      </c>
      <c r="N251" s="68"/>
    </row>
    <row r="252" spans="1:14" s="35" customFormat="1" ht="20.25" customHeight="1" x14ac:dyDescent="0.25">
      <c r="A252" s="270">
        <v>30</v>
      </c>
      <c r="B252" s="365" t="s">
        <v>650</v>
      </c>
      <c r="C252" s="248"/>
      <c r="D252" s="248"/>
      <c r="E252" s="363"/>
      <c r="F252" s="248"/>
      <c r="G252" s="248"/>
      <c r="H252" s="248"/>
      <c r="I252" s="248"/>
      <c r="J252" s="248"/>
      <c r="K252" s="364"/>
      <c r="L252" s="364"/>
      <c r="M252" s="364"/>
      <c r="N252" s="249"/>
    </row>
    <row r="253" spans="1:14" s="263" customFormat="1" ht="21" customHeight="1" x14ac:dyDescent="0.25">
      <c r="A253" s="352"/>
      <c r="B253" s="366" t="s">
        <v>484</v>
      </c>
      <c r="C253" s="353"/>
      <c r="D253" s="354"/>
      <c r="E253" s="355"/>
      <c r="F253" s="353"/>
      <c r="G253" s="353"/>
      <c r="H253" s="353"/>
      <c r="I253" s="353"/>
      <c r="J253" s="353"/>
      <c r="K253" s="356"/>
      <c r="L253" s="356"/>
      <c r="M253" s="356"/>
      <c r="N253" s="353"/>
    </row>
    <row r="254" spans="1:14" s="66" customFormat="1" ht="21" customHeight="1" x14ac:dyDescent="0.25">
      <c r="A254" s="357"/>
      <c r="B254" s="358"/>
      <c r="C254" s="359" t="s">
        <v>9</v>
      </c>
      <c r="D254" s="359" t="s">
        <v>16</v>
      </c>
      <c r="E254" s="368" t="s">
        <v>643</v>
      </c>
      <c r="F254" s="359" t="s">
        <v>11</v>
      </c>
      <c r="G254" s="359" t="s">
        <v>15</v>
      </c>
      <c r="H254" s="359">
        <v>1</v>
      </c>
      <c r="I254" s="359">
        <v>5</v>
      </c>
      <c r="J254" s="359">
        <v>2013</v>
      </c>
      <c r="K254" s="370">
        <v>798600000</v>
      </c>
      <c r="L254" s="370">
        <v>212739054</v>
      </c>
      <c r="M254" s="370">
        <v>136198</v>
      </c>
      <c r="N254" s="358"/>
    </row>
    <row r="255" spans="1:14" s="66" customFormat="1" ht="21" customHeight="1" x14ac:dyDescent="0.25">
      <c r="A255" s="357"/>
      <c r="B255" s="358"/>
      <c r="C255" s="359" t="s">
        <v>9</v>
      </c>
      <c r="D255" s="359" t="s">
        <v>16</v>
      </c>
      <c r="E255" s="368" t="s">
        <v>644</v>
      </c>
      <c r="F255" s="359" t="s">
        <v>12</v>
      </c>
      <c r="G255" s="359" t="s">
        <v>136</v>
      </c>
      <c r="H255" s="359">
        <v>2</v>
      </c>
      <c r="I255" s="359">
        <v>7</v>
      </c>
      <c r="J255" s="359">
        <v>2023</v>
      </c>
      <c r="K255" s="370">
        <v>1100000000</v>
      </c>
      <c r="L255" s="370">
        <v>1026630000</v>
      </c>
      <c r="M255" s="370">
        <v>970</v>
      </c>
      <c r="N255" s="358"/>
    </row>
    <row r="256" spans="1:14" s="66" customFormat="1" ht="21" customHeight="1" x14ac:dyDescent="0.25">
      <c r="A256" s="357"/>
      <c r="B256" s="358"/>
      <c r="C256" s="359" t="s">
        <v>87</v>
      </c>
      <c r="D256" s="359" t="s">
        <v>14</v>
      </c>
      <c r="E256" s="368" t="s">
        <v>645</v>
      </c>
      <c r="F256" s="49" t="s">
        <v>68</v>
      </c>
      <c r="G256" s="359" t="s">
        <v>646</v>
      </c>
      <c r="H256" s="359">
        <v>2</v>
      </c>
      <c r="I256" s="359">
        <v>5</v>
      </c>
      <c r="J256" s="359">
        <v>2009</v>
      </c>
      <c r="K256" s="370">
        <v>505000000</v>
      </c>
      <c r="L256" s="370">
        <v>0</v>
      </c>
      <c r="M256" s="370">
        <v>124184</v>
      </c>
      <c r="N256" s="358"/>
    </row>
    <row r="257" spans="1:14" s="263" customFormat="1" ht="21" customHeight="1" x14ac:dyDescent="0.25">
      <c r="A257" s="360"/>
      <c r="B257" s="367" t="s">
        <v>651</v>
      </c>
      <c r="C257" s="362"/>
      <c r="D257" s="362"/>
      <c r="E257" s="369"/>
      <c r="F257" s="49"/>
      <c r="G257" s="362"/>
      <c r="H257" s="362"/>
      <c r="I257" s="362"/>
      <c r="J257" s="362"/>
      <c r="K257" s="371"/>
      <c r="L257" s="371"/>
      <c r="M257" s="371"/>
      <c r="N257" s="361"/>
    </row>
    <row r="258" spans="1:14" s="66" customFormat="1" ht="21" customHeight="1" x14ac:dyDescent="0.25">
      <c r="A258" s="357"/>
      <c r="B258" s="367"/>
      <c r="C258" s="359" t="s">
        <v>87</v>
      </c>
      <c r="D258" s="359" t="s">
        <v>14</v>
      </c>
      <c r="E258" s="368" t="s">
        <v>647</v>
      </c>
      <c r="F258" s="49" t="s">
        <v>68</v>
      </c>
      <c r="G258" s="359" t="s">
        <v>646</v>
      </c>
      <c r="H258" s="359">
        <v>2</v>
      </c>
      <c r="I258" s="359">
        <v>5</v>
      </c>
      <c r="J258" s="359">
        <v>2005</v>
      </c>
      <c r="K258" s="370">
        <v>461667300</v>
      </c>
      <c r="L258" s="370">
        <v>0</v>
      </c>
      <c r="M258" s="370">
        <v>294129</v>
      </c>
      <c r="N258" s="358"/>
    </row>
    <row r="259" spans="1:14" s="263" customFormat="1" ht="21" customHeight="1" x14ac:dyDescent="0.25">
      <c r="A259" s="360"/>
      <c r="B259" s="367" t="s">
        <v>652</v>
      </c>
      <c r="C259" s="362"/>
      <c r="D259" s="362"/>
      <c r="E259" s="369"/>
      <c r="F259" s="362"/>
      <c r="G259" s="362"/>
      <c r="H259" s="362"/>
      <c r="I259" s="362"/>
      <c r="J259" s="362"/>
      <c r="K259" s="371"/>
      <c r="L259" s="371"/>
      <c r="M259" s="371"/>
      <c r="N259" s="361"/>
    </row>
    <row r="260" spans="1:14" s="66" customFormat="1" ht="21" customHeight="1" x14ac:dyDescent="0.25">
      <c r="A260" s="357"/>
      <c r="B260" s="367"/>
      <c r="C260" s="359" t="s">
        <v>87</v>
      </c>
      <c r="D260" s="359" t="s">
        <v>14</v>
      </c>
      <c r="E260" s="368" t="s">
        <v>648</v>
      </c>
      <c r="F260" s="359" t="s">
        <v>649</v>
      </c>
      <c r="G260" s="359" t="s">
        <v>98</v>
      </c>
      <c r="H260" s="359">
        <v>2</v>
      </c>
      <c r="I260" s="359">
        <v>5</v>
      </c>
      <c r="J260" s="359">
        <v>2013</v>
      </c>
      <c r="K260" s="370">
        <v>628636364</v>
      </c>
      <c r="L260" s="370">
        <v>218402319</v>
      </c>
      <c r="M260" s="370">
        <v>205699</v>
      </c>
      <c r="N260" s="358"/>
    </row>
    <row r="261" spans="1:14" s="46" customFormat="1" ht="24" customHeight="1" x14ac:dyDescent="0.25">
      <c r="A261" s="61">
        <v>31</v>
      </c>
      <c r="B261" s="459" t="s">
        <v>767</v>
      </c>
      <c r="C261" s="57"/>
      <c r="D261" s="57"/>
      <c r="E261" s="54"/>
      <c r="F261" s="57"/>
      <c r="G261" s="57"/>
      <c r="H261" s="57"/>
      <c r="I261" s="57"/>
      <c r="J261" s="57"/>
      <c r="K261" s="34"/>
      <c r="L261" s="34"/>
      <c r="M261" s="34"/>
      <c r="N261" s="49"/>
    </row>
    <row r="262" spans="1:14" s="46" customFormat="1" ht="21.75" customHeight="1" x14ac:dyDescent="0.25">
      <c r="A262" s="57"/>
      <c r="B262" s="97"/>
      <c r="C262" s="49" t="s">
        <v>9</v>
      </c>
      <c r="D262" s="49" t="s">
        <v>653</v>
      </c>
      <c r="E262" s="94" t="s">
        <v>654</v>
      </c>
      <c r="F262" s="148" t="s">
        <v>655</v>
      </c>
      <c r="G262" s="49" t="s">
        <v>656</v>
      </c>
      <c r="H262" s="49">
        <v>1</v>
      </c>
      <c r="I262" s="49">
        <v>5</v>
      </c>
      <c r="J262" s="148" t="s">
        <v>657</v>
      </c>
      <c r="K262" s="104">
        <v>510000000</v>
      </c>
      <c r="L262" s="104">
        <v>0</v>
      </c>
      <c r="M262" s="104">
        <v>361900</v>
      </c>
      <c r="N262" s="247"/>
    </row>
    <row r="263" spans="1:14" s="46" customFormat="1" ht="20.25" customHeight="1" x14ac:dyDescent="0.25">
      <c r="A263" s="57"/>
      <c r="B263" s="97"/>
      <c r="C263" s="49" t="s">
        <v>87</v>
      </c>
      <c r="D263" s="49" t="s">
        <v>658</v>
      </c>
      <c r="E263" s="94" t="s">
        <v>659</v>
      </c>
      <c r="F263" s="148" t="s">
        <v>291</v>
      </c>
      <c r="G263" s="49" t="s">
        <v>660</v>
      </c>
      <c r="H263" s="49">
        <v>1</v>
      </c>
      <c r="I263" s="49">
        <v>12</v>
      </c>
      <c r="J263" s="148" t="s">
        <v>104</v>
      </c>
      <c r="K263" s="104">
        <v>486941328</v>
      </c>
      <c r="L263" s="104">
        <v>162151462</v>
      </c>
      <c r="M263" s="104">
        <v>150819</v>
      </c>
      <c r="N263" s="247"/>
    </row>
    <row r="264" spans="1:14" s="46" customFormat="1" ht="20.25" customHeight="1" x14ac:dyDescent="0.25">
      <c r="A264" s="57"/>
      <c r="B264" s="97"/>
      <c r="C264" s="49" t="s">
        <v>87</v>
      </c>
      <c r="D264" s="49" t="s">
        <v>658</v>
      </c>
      <c r="E264" s="94" t="s">
        <v>661</v>
      </c>
      <c r="F264" s="148" t="s">
        <v>291</v>
      </c>
      <c r="G264" s="49" t="s">
        <v>660</v>
      </c>
      <c r="H264" s="49">
        <v>1</v>
      </c>
      <c r="I264" s="49">
        <v>12</v>
      </c>
      <c r="J264" s="148" t="s">
        <v>104</v>
      </c>
      <c r="K264" s="104">
        <v>486941328</v>
      </c>
      <c r="L264" s="104">
        <v>162151462</v>
      </c>
      <c r="M264" s="104">
        <v>232000</v>
      </c>
      <c r="N264" s="247"/>
    </row>
    <row r="265" spans="1:14" s="46" customFormat="1" ht="21" customHeight="1" x14ac:dyDescent="0.25">
      <c r="A265" s="57"/>
      <c r="B265" s="97"/>
      <c r="C265" s="49" t="s">
        <v>87</v>
      </c>
      <c r="D265" s="49" t="s">
        <v>662</v>
      </c>
      <c r="E265" s="94" t="s">
        <v>663</v>
      </c>
      <c r="F265" s="148" t="s">
        <v>291</v>
      </c>
      <c r="G265" s="49" t="s">
        <v>664</v>
      </c>
      <c r="H265" s="49">
        <v>1</v>
      </c>
      <c r="I265" s="49">
        <v>29</v>
      </c>
      <c r="J265" s="148" t="s">
        <v>104</v>
      </c>
      <c r="K265" s="104">
        <v>706914780</v>
      </c>
      <c r="L265" s="104">
        <v>235402622</v>
      </c>
      <c r="M265" s="104">
        <v>46498</v>
      </c>
      <c r="N265" s="247"/>
    </row>
    <row r="266" spans="1:14" s="46" customFormat="1" ht="21" customHeight="1" x14ac:dyDescent="0.25">
      <c r="A266" s="61">
        <v>32</v>
      </c>
      <c r="B266" s="236" t="s">
        <v>954</v>
      </c>
      <c r="C266" s="49"/>
      <c r="D266" s="49"/>
      <c r="E266" s="94"/>
      <c r="F266" s="148"/>
      <c r="G266" s="49"/>
      <c r="H266" s="49"/>
      <c r="I266" s="49"/>
      <c r="J266" s="148"/>
      <c r="K266" s="104"/>
      <c r="L266" s="104"/>
      <c r="M266" s="104"/>
      <c r="N266" s="247"/>
    </row>
    <row r="267" spans="1:14" s="66" customFormat="1" ht="21" customHeight="1" x14ac:dyDescent="0.25">
      <c r="A267" s="357"/>
      <c r="B267" s="358"/>
      <c r="C267" s="359" t="s">
        <v>9</v>
      </c>
      <c r="D267" s="359" t="s">
        <v>16</v>
      </c>
      <c r="E267" s="368" t="s">
        <v>666</v>
      </c>
      <c r="F267" s="359" t="s">
        <v>11</v>
      </c>
      <c r="G267" s="359" t="s">
        <v>667</v>
      </c>
      <c r="H267" s="359">
        <v>1</v>
      </c>
      <c r="I267" s="359">
        <v>5</v>
      </c>
      <c r="J267" s="359">
        <v>2016</v>
      </c>
      <c r="K267" s="370">
        <v>966000000</v>
      </c>
      <c r="L267" s="370">
        <v>450544000</v>
      </c>
      <c r="M267" s="370">
        <v>249490</v>
      </c>
      <c r="N267" s="358"/>
    </row>
    <row r="268" spans="1:14" s="66" customFormat="1" ht="21" customHeight="1" x14ac:dyDescent="0.25">
      <c r="A268" s="357"/>
      <c r="B268" s="358"/>
      <c r="C268" s="359" t="s">
        <v>9</v>
      </c>
      <c r="D268" s="359" t="s">
        <v>16</v>
      </c>
      <c r="E268" s="368" t="s">
        <v>668</v>
      </c>
      <c r="F268" s="359" t="s">
        <v>11</v>
      </c>
      <c r="G268" s="359" t="s">
        <v>669</v>
      </c>
      <c r="H268" s="359">
        <v>1</v>
      </c>
      <c r="I268" s="359">
        <v>5</v>
      </c>
      <c r="J268" s="359">
        <v>2013</v>
      </c>
      <c r="K268" s="370">
        <v>831600000</v>
      </c>
      <c r="L268" s="370">
        <v>221455000</v>
      </c>
      <c r="M268" s="370">
        <v>401949</v>
      </c>
      <c r="N268" s="358"/>
    </row>
    <row r="269" spans="1:14" s="66" customFormat="1" ht="21" customHeight="1" x14ac:dyDescent="0.25">
      <c r="A269" s="357"/>
      <c r="B269" s="358"/>
      <c r="C269" s="49" t="s">
        <v>18</v>
      </c>
      <c r="D269" s="359" t="s">
        <v>16</v>
      </c>
      <c r="E269" s="368" t="s">
        <v>670</v>
      </c>
      <c r="F269" s="359" t="s">
        <v>11</v>
      </c>
      <c r="G269" s="127" t="s">
        <v>671</v>
      </c>
      <c r="H269" s="359">
        <v>2</v>
      </c>
      <c r="I269" s="359">
        <v>7</v>
      </c>
      <c r="J269" s="359">
        <v>2017</v>
      </c>
      <c r="K269" s="370">
        <v>1040000000</v>
      </c>
      <c r="L269" s="370">
        <v>554473000</v>
      </c>
      <c r="M269" s="370">
        <v>159064</v>
      </c>
      <c r="N269" s="358"/>
    </row>
    <row r="270" spans="1:14" s="66" customFormat="1" ht="21" customHeight="1" x14ac:dyDescent="0.25">
      <c r="A270" s="357"/>
      <c r="B270" s="358"/>
      <c r="C270" s="359" t="s">
        <v>9</v>
      </c>
      <c r="D270" s="359" t="s">
        <v>16</v>
      </c>
      <c r="E270" s="368" t="s">
        <v>672</v>
      </c>
      <c r="F270" s="359" t="s">
        <v>11</v>
      </c>
      <c r="G270" s="127" t="s">
        <v>671</v>
      </c>
      <c r="H270" s="359">
        <v>2</v>
      </c>
      <c r="I270" s="359">
        <v>7</v>
      </c>
      <c r="J270" s="359">
        <v>2013</v>
      </c>
      <c r="K270" s="370">
        <v>1040000000</v>
      </c>
      <c r="L270" s="370">
        <v>277029000</v>
      </c>
      <c r="M270" s="370">
        <v>273207</v>
      </c>
      <c r="N270" s="358"/>
    </row>
    <row r="271" spans="1:14" s="66" customFormat="1" ht="21" customHeight="1" x14ac:dyDescent="0.25">
      <c r="A271" s="357"/>
      <c r="B271" s="358"/>
      <c r="C271" s="49" t="s">
        <v>18</v>
      </c>
      <c r="D271" s="359" t="s">
        <v>16</v>
      </c>
      <c r="E271" s="368" t="s">
        <v>673</v>
      </c>
      <c r="F271" s="359" t="s">
        <v>11</v>
      </c>
      <c r="G271" s="127" t="s">
        <v>671</v>
      </c>
      <c r="H271" s="359">
        <v>2</v>
      </c>
      <c r="I271" s="359">
        <v>7</v>
      </c>
      <c r="J271" s="359">
        <v>2016</v>
      </c>
      <c r="K271" s="370">
        <v>1040000000</v>
      </c>
      <c r="L271" s="370">
        <v>485112000</v>
      </c>
      <c r="M271" s="370">
        <v>228580</v>
      </c>
      <c r="N271" s="358"/>
    </row>
    <row r="272" spans="1:14" s="66" customFormat="1" ht="21" customHeight="1" x14ac:dyDescent="0.25">
      <c r="A272" s="357"/>
      <c r="B272" s="358"/>
      <c r="C272" s="49" t="s">
        <v>18</v>
      </c>
      <c r="D272" s="359" t="s">
        <v>16</v>
      </c>
      <c r="E272" s="368" t="s">
        <v>674</v>
      </c>
      <c r="F272" s="359" t="s">
        <v>11</v>
      </c>
      <c r="G272" s="127" t="s">
        <v>671</v>
      </c>
      <c r="H272" s="359">
        <v>2</v>
      </c>
      <c r="I272" s="359">
        <v>7</v>
      </c>
      <c r="J272" s="359">
        <v>2016</v>
      </c>
      <c r="K272" s="370">
        <v>1040000000</v>
      </c>
      <c r="L272" s="370">
        <v>485112000</v>
      </c>
      <c r="M272" s="370">
        <v>222726</v>
      </c>
      <c r="N272" s="358"/>
    </row>
    <row r="273" spans="1:14" s="66" customFormat="1" ht="21" customHeight="1" x14ac:dyDescent="0.25">
      <c r="A273" s="357"/>
      <c r="B273" s="358"/>
      <c r="C273" s="49" t="s">
        <v>18</v>
      </c>
      <c r="D273" s="359" t="s">
        <v>675</v>
      </c>
      <c r="E273" s="368" t="s">
        <v>676</v>
      </c>
      <c r="F273" s="359" t="s">
        <v>11</v>
      </c>
      <c r="G273" s="127" t="s">
        <v>234</v>
      </c>
      <c r="H273" s="359">
        <v>2</v>
      </c>
      <c r="I273" s="359">
        <v>16</v>
      </c>
      <c r="J273" s="359">
        <v>2006</v>
      </c>
      <c r="K273" s="370">
        <v>499860000</v>
      </c>
      <c r="L273" s="370">
        <v>0</v>
      </c>
      <c r="M273" s="370">
        <v>387647</v>
      </c>
      <c r="N273" s="358"/>
    </row>
    <row r="274" spans="1:14" s="46" customFormat="1" ht="15.75" x14ac:dyDescent="0.25">
      <c r="A274" s="63">
        <v>33</v>
      </c>
      <c r="B274" s="391" t="s">
        <v>681</v>
      </c>
      <c r="C274" s="55"/>
      <c r="D274" s="57"/>
      <c r="E274" s="53"/>
      <c r="F274" s="55"/>
      <c r="G274" s="55"/>
      <c r="H274" s="55"/>
      <c r="I274" s="55"/>
      <c r="J274" s="55"/>
      <c r="K274" s="38"/>
      <c r="L274" s="38"/>
      <c r="M274" s="38"/>
      <c r="N274" s="48"/>
    </row>
    <row r="275" spans="1:14" s="46" customFormat="1" ht="18.75" customHeight="1" x14ac:dyDescent="0.25">
      <c r="A275" s="55"/>
      <c r="B275" s="55"/>
      <c r="C275" s="49" t="s">
        <v>9</v>
      </c>
      <c r="D275" s="49" t="s">
        <v>16</v>
      </c>
      <c r="E275" s="94" t="s">
        <v>677</v>
      </c>
      <c r="F275" s="49" t="s">
        <v>11</v>
      </c>
      <c r="G275" s="148" t="s">
        <v>682</v>
      </c>
      <c r="H275" s="49">
        <v>1</v>
      </c>
      <c r="I275" s="49">
        <v>5</v>
      </c>
      <c r="J275" s="49" t="s">
        <v>95</v>
      </c>
      <c r="K275" s="134">
        <v>812704500</v>
      </c>
      <c r="L275" s="104">
        <v>650082330</v>
      </c>
      <c r="M275" s="104">
        <v>29453</v>
      </c>
      <c r="N275" s="68"/>
    </row>
    <row r="276" spans="1:14" s="46" customFormat="1" ht="20.25" customHeight="1" x14ac:dyDescent="0.25">
      <c r="A276" s="55"/>
      <c r="B276" s="55"/>
      <c r="C276" s="49" t="s">
        <v>9</v>
      </c>
      <c r="D276" s="49" t="s">
        <v>16</v>
      </c>
      <c r="E276" s="94" t="s">
        <v>678</v>
      </c>
      <c r="F276" s="49" t="s">
        <v>11</v>
      </c>
      <c r="G276" s="147" t="s">
        <v>683</v>
      </c>
      <c r="H276" s="49">
        <v>1</v>
      </c>
      <c r="I276" s="49">
        <v>5</v>
      </c>
      <c r="J276" s="49" t="s">
        <v>90</v>
      </c>
      <c r="K276" s="104">
        <v>720000000</v>
      </c>
      <c r="L276" s="104">
        <v>191808000</v>
      </c>
      <c r="M276" s="104">
        <v>179607</v>
      </c>
      <c r="N276" s="68"/>
    </row>
    <row r="277" spans="1:14" s="46" customFormat="1" ht="18" customHeight="1" x14ac:dyDescent="0.25">
      <c r="A277" s="55"/>
      <c r="B277" s="55"/>
      <c r="C277" s="49" t="s">
        <v>9</v>
      </c>
      <c r="D277" s="49" t="s">
        <v>14</v>
      </c>
      <c r="E277" s="94" t="s">
        <v>679</v>
      </c>
      <c r="F277" s="49" t="s">
        <v>68</v>
      </c>
      <c r="G277" s="359" t="s">
        <v>646</v>
      </c>
      <c r="H277" s="49">
        <v>2</v>
      </c>
      <c r="I277" s="49">
        <v>5</v>
      </c>
      <c r="J277" s="49" t="s">
        <v>680</v>
      </c>
      <c r="K277" s="104">
        <v>540969600</v>
      </c>
      <c r="L277" s="104">
        <v>0</v>
      </c>
      <c r="M277" s="104">
        <v>248962</v>
      </c>
      <c r="N277" s="68"/>
    </row>
    <row r="278" spans="1:14" s="46" customFormat="1" ht="18" customHeight="1" x14ac:dyDescent="0.25">
      <c r="A278" s="61">
        <v>34</v>
      </c>
      <c r="B278" s="76" t="s">
        <v>936</v>
      </c>
      <c r="C278" s="49"/>
      <c r="D278" s="49"/>
      <c r="E278" s="94"/>
      <c r="F278" s="49"/>
      <c r="G278" s="436"/>
      <c r="H278" s="49"/>
      <c r="I278" s="49"/>
      <c r="J278" s="49"/>
      <c r="K278" s="104"/>
      <c r="L278" s="104"/>
      <c r="M278" s="104"/>
      <c r="N278" s="68"/>
    </row>
    <row r="279" spans="1:14" s="46" customFormat="1" ht="24" customHeight="1" x14ac:dyDescent="0.25">
      <c r="A279" s="61"/>
      <c r="B279" s="68" t="s">
        <v>210</v>
      </c>
      <c r="C279" s="76"/>
      <c r="D279" s="76"/>
      <c r="E279" s="133"/>
      <c r="F279" s="68"/>
      <c r="G279" s="68"/>
      <c r="H279" s="68"/>
      <c r="I279" s="68"/>
      <c r="J279" s="68"/>
      <c r="K279" s="134"/>
      <c r="L279" s="134"/>
      <c r="M279" s="134"/>
      <c r="N279" s="68"/>
    </row>
    <row r="280" spans="1:14" s="46" customFormat="1" ht="46.5" customHeight="1" x14ac:dyDescent="0.25">
      <c r="A280" s="68"/>
      <c r="B280" s="49"/>
      <c r="C280" s="49" t="s">
        <v>9</v>
      </c>
      <c r="D280" s="49" t="s">
        <v>789</v>
      </c>
      <c r="E280" s="75" t="s">
        <v>790</v>
      </c>
      <c r="F280" s="75" t="s">
        <v>809</v>
      </c>
      <c r="G280" s="75" t="s">
        <v>808</v>
      </c>
      <c r="H280" s="49">
        <v>1</v>
      </c>
      <c r="I280" s="49">
        <v>5</v>
      </c>
      <c r="J280" s="75">
        <v>2012</v>
      </c>
      <c r="K280" s="134">
        <v>720000000</v>
      </c>
      <c r="L280" s="104">
        <v>504072000</v>
      </c>
      <c r="M280" s="104">
        <v>349017</v>
      </c>
      <c r="N280" s="68"/>
    </row>
    <row r="281" spans="1:14" s="46" customFormat="1" ht="27.6" customHeight="1" x14ac:dyDescent="0.25">
      <c r="A281" s="68"/>
      <c r="B281" s="49"/>
      <c r="C281" s="49" t="s">
        <v>9</v>
      </c>
      <c r="D281" s="49" t="s">
        <v>789</v>
      </c>
      <c r="E281" s="129" t="s">
        <v>791</v>
      </c>
      <c r="F281" s="49" t="s">
        <v>68</v>
      </c>
      <c r="G281" s="75" t="s">
        <v>810</v>
      </c>
      <c r="H281" s="49">
        <v>1</v>
      </c>
      <c r="I281" s="49">
        <v>5</v>
      </c>
      <c r="J281" s="129">
        <v>2004</v>
      </c>
      <c r="K281" s="104">
        <v>556964400</v>
      </c>
      <c r="L281" s="104">
        <v>0</v>
      </c>
      <c r="M281" s="104">
        <v>489068</v>
      </c>
      <c r="N281" s="68"/>
    </row>
    <row r="282" spans="1:14" s="46" customFormat="1" ht="28.5" customHeight="1" x14ac:dyDescent="0.25">
      <c r="A282" s="68"/>
      <c r="B282" s="49"/>
      <c r="C282" s="49" t="s">
        <v>9</v>
      </c>
      <c r="D282" s="49" t="s">
        <v>789</v>
      </c>
      <c r="E282" s="129" t="s">
        <v>792</v>
      </c>
      <c r="F282" s="75" t="s">
        <v>809</v>
      </c>
      <c r="G282" s="75" t="s">
        <v>671</v>
      </c>
      <c r="H282" s="49">
        <v>2</v>
      </c>
      <c r="I282" s="49">
        <v>7</v>
      </c>
      <c r="J282" s="49">
        <v>2023</v>
      </c>
      <c r="K282" s="104">
        <v>1229237000</v>
      </c>
      <c r="L282" s="104">
        <v>1147246892</v>
      </c>
      <c r="M282" s="104">
        <v>16700</v>
      </c>
      <c r="N282" s="68"/>
    </row>
    <row r="283" spans="1:14" s="46" customFormat="1" ht="17.25" customHeight="1" x14ac:dyDescent="0.25">
      <c r="A283" s="61"/>
      <c r="B283" s="68" t="s">
        <v>793</v>
      </c>
      <c r="C283" s="76"/>
      <c r="D283" s="76"/>
      <c r="E283" s="129"/>
      <c r="F283" s="75"/>
      <c r="G283" s="75"/>
      <c r="H283" s="49"/>
      <c r="I283" s="49"/>
      <c r="J283" s="49"/>
      <c r="K283" s="104"/>
      <c r="L283" s="104"/>
      <c r="M283" s="104"/>
      <c r="N283" s="68"/>
    </row>
    <row r="284" spans="1:14" s="46" customFormat="1" ht="17.25" customHeight="1" x14ac:dyDescent="0.25">
      <c r="A284" s="61"/>
      <c r="B284" s="49"/>
      <c r="C284" s="49" t="s">
        <v>18</v>
      </c>
      <c r="D284" s="75" t="s">
        <v>813</v>
      </c>
      <c r="E284" s="83" t="s">
        <v>794</v>
      </c>
      <c r="F284" s="75" t="s">
        <v>12</v>
      </c>
      <c r="G284" s="75" t="s">
        <v>795</v>
      </c>
      <c r="H284" s="75"/>
      <c r="I284" s="75">
        <v>29</v>
      </c>
      <c r="J284" s="75">
        <v>2017</v>
      </c>
      <c r="K284" s="137">
        <v>1385160000</v>
      </c>
      <c r="L284" s="137">
        <v>692302968</v>
      </c>
      <c r="M284" s="137">
        <v>59000</v>
      </c>
      <c r="N284" s="75"/>
    </row>
    <row r="285" spans="1:14" s="46" customFormat="1" ht="17.25" customHeight="1" x14ac:dyDescent="0.25">
      <c r="A285" s="61"/>
      <c r="B285" s="68" t="s">
        <v>796</v>
      </c>
      <c r="C285" s="68"/>
      <c r="D285" s="68"/>
      <c r="E285" s="129"/>
      <c r="F285" s="75"/>
      <c r="G285" s="75"/>
      <c r="H285" s="49"/>
      <c r="I285" s="49"/>
      <c r="J285" s="49"/>
      <c r="K285" s="104"/>
      <c r="L285" s="104"/>
      <c r="M285" s="104"/>
      <c r="N285" s="68"/>
    </row>
    <row r="286" spans="1:14" s="46" customFormat="1" ht="17.25" customHeight="1" x14ac:dyDescent="0.25">
      <c r="A286" s="61"/>
      <c r="B286" s="49"/>
      <c r="C286" s="49" t="s">
        <v>18</v>
      </c>
      <c r="D286" s="49" t="s">
        <v>797</v>
      </c>
      <c r="E286" s="94" t="s">
        <v>798</v>
      </c>
      <c r="F286" s="49" t="s">
        <v>432</v>
      </c>
      <c r="G286" s="49"/>
      <c r="H286" s="49"/>
      <c r="I286" s="49">
        <v>39</v>
      </c>
      <c r="J286" s="49">
        <v>2014</v>
      </c>
      <c r="K286" s="104">
        <v>2000000000</v>
      </c>
      <c r="L286" s="104">
        <v>800400</v>
      </c>
      <c r="M286" s="104">
        <v>87567</v>
      </c>
      <c r="N286" s="68"/>
    </row>
    <row r="287" spans="1:14" s="46" customFormat="1" ht="17.25" customHeight="1" x14ac:dyDescent="0.25">
      <c r="A287" s="61"/>
      <c r="B287" s="49"/>
      <c r="C287" s="49" t="s">
        <v>18</v>
      </c>
      <c r="D287" s="49" t="s">
        <v>799</v>
      </c>
      <c r="E287" s="94" t="s">
        <v>800</v>
      </c>
      <c r="F287" s="49" t="s">
        <v>811</v>
      </c>
      <c r="G287" s="49" t="s">
        <v>801</v>
      </c>
      <c r="H287" s="49"/>
      <c r="I287" s="49" t="s">
        <v>802</v>
      </c>
      <c r="J287" s="49">
        <v>2024</v>
      </c>
      <c r="K287" s="104">
        <v>457406</v>
      </c>
      <c r="L287" s="104">
        <v>457406</v>
      </c>
      <c r="M287" s="104">
        <v>2400</v>
      </c>
      <c r="N287" s="68"/>
    </row>
    <row r="288" spans="1:14" s="46" customFormat="1" ht="20.25" customHeight="1" x14ac:dyDescent="0.25">
      <c r="A288" s="61"/>
      <c r="B288" s="68" t="s">
        <v>803</v>
      </c>
      <c r="C288" s="76"/>
      <c r="D288" s="76"/>
      <c r="E288" s="129"/>
      <c r="F288" s="75"/>
      <c r="G288" s="75"/>
      <c r="H288" s="49"/>
      <c r="I288" s="49"/>
      <c r="J288" s="49"/>
      <c r="K288" s="104"/>
      <c r="L288" s="104"/>
      <c r="M288" s="104"/>
      <c r="N288" s="68"/>
    </row>
    <row r="289" spans="1:14" s="46" customFormat="1" ht="20.25" customHeight="1" x14ac:dyDescent="0.25">
      <c r="A289" s="49"/>
      <c r="B289" s="49"/>
      <c r="C289" s="49" t="s">
        <v>18</v>
      </c>
      <c r="D289" s="49" t="s">
        <v>813</v>
      </c>
      <c r="E289" s="129" t="s">
        <v>804</v>
      </c>
      <c r="F289" s="75" t="s">
        <v>68</v>
      </c>
      <c r="G289" s="75" t="s">
        <v>814</v>
      </c>
      <c r="H289" s="49">
        <v>1</v>
      </c>
      <c r="I289" s="49">
        <v>16</v>
      </c>
      <c r="J289" s="49">
        <v>2015</v>
      </c>
      <c r="K289" s="104">
        <v>835900000</v>
      </c>
      <c r="L289" s="104">
        <v>389863760</v>
      </c>
      <c r="M289" s="134">
        <v>250000</v>
      </c>
      <c r="N289" s="68"/>
    </row>
    <row r="290" spans="1:14" s="46" customFormat="1" ht="25.15" customHeight="1" x14ac:dyDescent="0.25">
      <c r="A290" s="49"/>
      <c r="B290" s="49"/>
      <c r="C290" s="49" t="s">
        <v>18</v>
      </c>
      <c r="D290" s="49" t="s">
        <v>812</v>
      </c>
      <c r="E290" s="129" t="s">
        <v>805</v>
      </c>
      <c r="F290" s="75" t="s">
        <v>68</v>
      </c>
      <c r="G290" s="75" t="s">
        <v>814</v>
      </c>
      <c r="H290" s="49">
        <v>2</v>
      </c>
      <c r="I290" s="49">
        <v>5</v>
      </c>
      <c r="J290" s="49">
        <v>2018</v>
      </c>
      <c r="K290" s="104">
        <v>845000000</v>
      </c>
      <c r="L290" s="104">
        <v>506831000</v>
      </c>
      <c r="M290" s="134">
        <v>50000</v>
      </c>
      <c r="N290" s="68"/>
    </row>
    <row r="291" spans="1:14" s="46" customFormat="1" ht="22.5" customHeight="1" x14ac:dyDescent="0.25">
      <c r="A291" s="49"/>
      <c r="B291" s="49"/>
      <c r="C291" s="49" t="s">
        <v>18</v>
      </c>
      <c r="D291" s="49" t="s">
        <v>14</v>
      </c>
      <c r="E291" s="129" t="s">
        <v>806</v>
      </c>
      <c r="F291" s="75" t="s">
        <v>68</v>
      </c>
      <c r="G291" s="75" t="s">
        <v>814</v>
      </c>
      <c r="H291" s="49">
        <v>2</v>
      </c>
      <c r="I291" s="49">
        <v>5</v>
      </c>
      <c r="J291" s="49">
        <v>2011</v>
      </c>
      <c r="K291" s="104">
        <v>632013000</v>
      </c>
      <c r="L291" s="104">
        <v>106093663</v>
      </c>
      <c r="M291" s="134">
        <v>190000</v>
      </c>
      <c r="N291" s="68"/>
    </row>
    <row r="292" spans="1:14" s="46" customFormat="1" ht="25.15" customHeight="1" x14ac:dyDescent="0.25">
      <c r="A292" s="61"/>
      <c r="B292" s="68" t="s">
        <v>955</v>
      </c>
      <c r="C292" s="76"/>
      <c r="D292" s="76"/>
      <c r="E292" s="129"/>
      <c r="F292" s="75"/>
      <c r="G292" s="75"/>
      <c r="H292" s="49"/>
      <c r="I292" s="49"/>
      <c r="J292" s="49"/>
      <c r="K292" s="104"/>
      <c r="L292" s="104"/>
      <c r="M292" s="134"/>
      <c r="N292" s="68"/>
    </row>
    <row r="293" spans="1:14" s="46" customFormat="1" ht="21.6" customHeight="1" x14ac:dyDescent="0.25">
      <c r="A293" s="49"/>
      <c r="B293" s="49"/>
      <c r="C293" s="49" t="s">
        <v>18</v>
      </c>
      <c r="D293" s="49" t="s">
        <v>813</v>
      </c>
      <c r="E293" s="94" t="s">
        <v>807</v>
      </c>
      <c r="F293" s="49" t="s">
        <v>68</v>
      </c>
      <c r="G293" s="75" t="s">
        <v>814</v>
      </c>
      <c r="H293" s="49">
        <v>1</v>
      </c>
      <c r="I293" s="49">
        <v>16</v>
      </c>
      <c r="J293" s="49">
        <v>2014</v>
      </c>
      <c r="K293" s="104">
        <v>836000000</v>
      </c>
      <c r="L293" s="104">
        <v>278388000</v>
      </c>
      <c r="M293" s="134">
        <v>224300</v>
      </c>
      <c r="N293" s="68"/>
    </row>
    <row r="294" spans="1:14" s="46" customFormat="1" ht="21.6" customHeight="1" x14ac:dyDescent="0.25">
      <c r="A294" s="482">
        <v>35</v>
      </c>
      <c r="B294" s="525" t="s">
        <v>871</v>
      </c>
      <c r="C294" s="484"/>
      <c r="D294" s="484"/>
      <c r="E294" s="533"/>
      <c r="F294" s="484"/>
      <c r="G294" s="534"/>
      <c r="H294" s="484"/>
      <c r="I294" s="484"/>
      <c r="J294" s="484"/>
      <c r="K294" s="480"/>
      <c r="L294" s="480"/>
      <c r="M294" s="535"/>
      <c r="N294" s="481"/>
    </row>
    <row r="295" spans="1:14" s="35" customFormat="1" ht="19.899999999999999" customHeight="1" x14ac:dyDescent="0.25">
      <c r="A295" s="539"/>
      <c r="B295" s="540"/>
      <c r="C295" s="484" t="s">
        <v>9</v>
      </c>
      <c r="D295" s="484" t="s">
        <v>142</v>
      </c>
      <c r="E295" s="533" t="s">
        <v>872</v>
      </c>
      <c r="F295" s="484" t="s">
        <v>11</v>
      </c>
      <c r="G295" s="484" t="s">
        <v>15</v>
      </c>
      <c r="H295" s="484">
        <v>1</v>
      </c>
      <c r="I295" s="484">
        <v>5</v>
      </c>
      <c r="J295" s="536">
        <v>2016</v>
      </c>
      <c r="K295" s="537">
        <v>794700000</v>
      </c>
      <c r="L295" s="538">
        <v>370648080</v>
      </c>
      <c r="M295" s="538">
        <v>49565</v>
      </c>
      <c r="N295" s="481"/>
    </row>
    <row r="296" spans="1:14" s="35" customFormat="1" ht="19.899999999999999" customHeight="1" x14ac:dyDescent="0.25">
      <c r="A296" s="441"/>
      <c r="B296" s="441"/>
      <c r="C296" s="484" t="s">
        <v>9</v>
      </c>
      <c r="D296" s="484" t="s">
        <v>142</v>
      </c>
      <c r="E296" s="533" t="s">
        <v>873</v>
      </c>
      <c r="F296" s="484" t="s">
        <v>12</v>
      </c>
      <c r="G296" s="484" t="s">
        <v>136</v>
      </c>
      <c r="H296" s="484">
        <v>2</v>
      </c>
      <c r="I296" s="484">
        <v>7</v>
      </c>
      <c r="J296" s="536">
        <v>2023</v>
      </c>
      <c r="K296" s="538">
        <v>1163750000</v>
      </c>
      <c r="L296" s="538">
        <v>1086127875</v>
      </c>
      <c r="M296" s="538">
        <v>866</v>
      </c>
      <c r="N296" s="481"/>
    </row>
    <row r="297" spans="1:14" s="46" customFormat="1" ht="18.75" customHeight="1" x14ac:dyDescent="0.25">
      <c r="A297" s="482">
        <v>36</v>
      </c>
      <c r="B297" s="525" t="s">
        <v>882</v>
      </c>
      <c r="C297" s="479"/>
      <c r="D297" s="489"/>
      <c r="E297" s="541"/>
      <c r="F297" s="479"/>
      <c r="G297" s="479"/>
      <c r="H297" s="479"/>
      <c r="I297" s="479"/>
      <c r="J297" s="479"/>
      <c r="K297" s="488"/>
      <c r="L297" s="488"/>
      <c r="M297" s="488"/>
      <c r="N297" s="477"/>
    </row>
    <row r="298" spans="1:14" s="46" customFormat="1" ht="18" customHeight="1" x14ac:dyDescent="0.25">
      <c r="A298" s="479"/>
      <c r="B298" s="479"/>
      <c r="C298" s="484" t="s">
        <v>9</v>
      </c>
      <c r="D298" s="484" t="s">
        <v>16</v>
      </c>
      <c r="E298" s="533" t="s">
        <v>879</v>
      </c>
      <c r="F298" s="484" t="s">
        <v>11</v>
      </c>
      <c r="G298" s="484" t="s">
        <v>222</v>
      </c>
      <c r="H298" s="484">
        <v>1</v>
      </c>
      <c r="I298" s="484">
        <v>5</v>
      </c>
      <c r="J298" s="484">
        <v>2020</v>
      </c>
      <c r="K298" s="535">
        <v>719280000</v>
      </c>
      <c r="L298" s="480">
        <v>527427000</v>
      </c>
      <c r="M298" s="480">
        <v>92862</v>
      </c>
      <c r="N298" s="481"/>
    </row>
    <row r="299" spans="1:14" s="46" customFormat="1" ht="17.25" customHeight="1" x14ac:dyDescent="0.25">
      <c r="A299" s="479"/>
      <c r="B299" s="479"/>
      <c r="C299" s="484" t="s">
        <v>9</v>
      </c>
      <c r="D299" s="484" t="s">
        <v>16</v>
      </c>
      <c r="E299" s="533" t="s">
        <v>64</v>
      </c>
      <c r="F299" s="484" t="s">
        <v>11</v>
      </c>
      <c r="G299" s="484" t="s">
        <v>461</v>
      </c>
      <c r="H299" s="484">
        <v>1</v>
      </c>
      <c r="I299" s="484">
        <v>7</v>
      </c>
      <c r="J299" s="484">
        <v>2012</v>
      </c>
      <c r="K299" s="480">
        <v>784900000</v>
      </c>
      <c r="L299" s="480">
        <v>156980000</v>
      </c>
      <c r="M299" s="480">
        <v>182517</v>
      </c>
      <c r="N299" s="481"/>
    </row>
    <row r="300" spans="1:14" s="46" customFormat="1" ht="17.25" customHeight="1" x14ac:dyDescent="0.25">
      <c r="A300" s="479"/>
      <c r="B300" s="479"/>
      <c r="C300" s="484" t="s">
        <v>18</v>
      </c>
      <c r="D300" s="484" t="s">
        <v>16</v>
      </c>
      <c r="E300" s="533" t="s">
        <v>880</v>
      </c>
      <c r="F300" s="484" t="s">
        <v>11</v>
      </c>
      <c r="G300" s="484" t="s">
        <v>881</v>
      </c>
      <c r="H300" s="484">
        <v>2</v>
      </c>
      <c r="I300" s="484">
        <v>7</v>
      </c>
      <c r="J300" s="484">
        <v>2017</v>
      </c>
      <c r="K300" s="480">
        <v>1092000000</v>
      </c>
      <c r="L300" s="480">
        <v>582400000</v>
      </c>
      <c r="M300" s="480">
        <v>120150</v>
      </c>
      <c r="N300" s="481"/>
    </row>
    <row r="301" spans="1:14" s="46" customFormat="1" ht="19.5" customHeight="1" x14ac:dyDescent="0.25">
      <c r="A301" s="61">
        <v>37</v>
      </c>
      <c r="B301" s="76" t="s">
        <v>884</v>
      </c>
      <c r="C301" s="49"/>
      <c r="D301" s="49"/>
      <c r="E301" s="94"/>
      <c r="F301" s="49"/>
      <c r="G301" s="49"/>
      <c r="H301" s="49"/>
      <c r="I301" s="49"/>
      <c r="J301" s="49"/>
      <c r="K301" s="104"/>
      <c r="L301" s="104"/>
      <c r="M301" s="104"/>
      <c r="N301" s="68"/>
    </row>
    <row r="302" spans="1:14" s="46" customFormat="1" ht="19.5" customHeight="1" x14ac:dyDescent="0.25">
      <c r="A302" s="61"/>
      <c r="B302" s="68" t="s">
        <v>952</v>
      </c>
      <c r="C302" s="49"/>
      <c r="D302" s="49"/>
      <c r="E302" s="94"/>
      <c r="F302" s="49"/>
      <c r="G302" s="49"/>
      <c r="H302" s="49"/>
      <c r="I302" s="49"/>
      <c r="J302" s="49"/>
      <c r="K302" s="104"/>
      <c r="L302" s="104"/>
      <c r="M302" s="104"/>
      <c r="N302" s="68"/>
    </row>
    <row r="303" spans="1:14" s="46" customFormat="1" ht="22.5" customHeight="1" x14ac:dyDescent="0.25">
      <c r="A303" s="63"/>
      <c r="B303" s="48"/>
      <c r="C303" s="49" t="s">
        <v>9</v>
      </c>
      <c r="D303" s="49" t="s">
        <v>16</v>
      </c>
      <c r="E303" s="94" t="s">
        <v>673</v>
      </c>
      <c r="F303" s="49" t="s">
        <v>11</v>
      </c>
      <c r="G303" s="49" t="s">
        <v>15</v>
      </c>
      <c r="H303" s="49">
        <v>1</v>
      </c>
      <c r="I303" s="49">
        <v>5</v>
      </c>
      <c r="J303" s="49">
        <v>2015</v>
      </c>
      <c r="K303" s="134">
        <v>804990000</v>
      </c>
      <c r="L303" s="104">
        <v>152235</v>
      </c>
      <c r="M303" s="104">
        <v>160000</v>
      </c>
      <c r="N303" s="48"/>
    </row>
    <row r="304" spans="1:14" s="46" customFormat="1" ht="22.5" customHeight="1" x14ac:dyDescent="0.25">
      <c r="A304" s="63"/>
      <c r="B304" s="48"/>
      <c r="C304" s="49" t="s">
        <v>9</v>
      </c>
      <c r="D304" s="49" t="s">
        <v>16</v>
      </c>
      <c r="E304" s="94" t="s">
        <v>885</v>
      </c>
      <c r="F304" s="49" t="s">
        <v>11</v>
      </c>
      <c r="G304" s="49" t="s">
        <v>15</v>
      </c>
      <c r="H304" s="49">
        <v>1</v>
      </c>
      <c r="I304" s="49">
        <v>5</v>
      </c>
      <c r="J304" s="49">
        <v>2010</v>
      </c>
      <c r="K304" s="134">
        <v>743300000</v>
      </c>
      <c r="L304" s="543">
        <v>0</v>
      </c>
      <c r="M304" s="104">
        <v>255000</v>
      </c>
      <c r="N304" s="48"/>
    </row>
    <row r="305" spans="1:14" s="46" customFormat="1" ht="20.25" customHeight="1" x14ac:dyDescent="0.25">
      <c r="A305" s="63"/>
      <c r="B305" s="68" t="s">
        <v>886</v>
      </c>
      <c r="C305" s="49"/>
      <c r="D305" s="49"/>
      <c r="E305" s="94"/>
      <c r="F305" s="49"/>
      <c r="G305" s="49"/>
      <c r="H305" s="49"/>
      <c r="I305" s="49"/>
      <c r="J305" s="49"/>
      <c r="K305" s="104"/>
      <c r="L305" s="104"/>
      <c r="M305" s="104"/>
      <c r="N305" s="48"/>
    </row>
    <row r="306" spans="1:14" s="46" customFormat="1" ht="22.5" customHeight="1" x14ac:dyDescent="0.25">
      <c r="A306" s="63"/>
      <c r="B306" s="175"/>
      <c r="C306" s="49" t="s">
        <v>9</v>
      </c>
      <c r="D306" s="49" t="s">
        <v>16</v>
      </c>
      <c r="E306" s="94" t="s">
        <v>887</v>
      </c>
      <c r="F306" s="49" t="s">
        <v>888</v>
      </c>
      <c r="G306" s="49" t="s">
        <v>889</v>
      </c>
      <c r="H306" s="49">
        <v>2</v>
      </c>
      <c r="I306" s="49">
        <v>5</v>
      </c>
      <c r="J306" s="49">
        <v>2021</v>
      </c>
      <c r="K306" s="104">
        <v>993000000</v>
      </c>
      <c r="L306" s="104">
        <v>873000</v>
      </c>
      <c r="M306" s="104">
        <v>85600</v>
      </c>
      <c r="N306" s="48"/>
    </row>
    <row r="307" spans="1:14" s="46" customFormat="1" ht="20.25" customHeight="1" x14ac:dyDescent="0.25">
      <c r="A307" s="550">
        <v>38</v>
      </c>
      <c r="B307" s="551" t="s">
        <v>894</v>
      </c>
      <c r="C307" s="49"/>
      <c r="D307" s="49"/>
      <c r="E307" s="94"/>
      <c r="F307" s="49"/>
      <c r="G307" s="49"/>
      <c r="H307" s="49"/>
      <c r="I307" s="49"/>
      <c r="J307" s="49"/>
      <c r="K307" s="104"/>
      <c r="L307" s="104"/>
      <c r="M307" s="104"/>
      <c r="N307" s="48"/>
    </row>
    <row r="308" spans="1:14" s="46" customFormat="1" ht="46.5" customHeight="1" x14ac:dyDescent="0.25">
      <c r="A308" s="490"/>
      <c r="B308" s="554"/>
      <c r="C308" s="49" t="s">
        <v>9</v>
      </c>
      <c r="D308" s="49">
        <v>0</v>
      </c>
      <c r="E308" s="49">
        <v>0</v>
      </c>
      <c r="F308" s="49">
        <v>0</v>
      </c>
      <c r="G308" s="49">
        <v>0</v>
      </c>
      <c r="H308" s="49">
        <v>1</v>
      </c>
      <c r="I308" s="49">
        <v>5</v>
      </c>
      <c r="J308" s="49">
        <v>0</v>
      </c>
      <c r="K308" s="49">
        <v>0</v>
      </c>
      <c r="L308" s="49">
        <v>0</v>
      </c>
      <c r="M308" s="49">
        <v>0</v>
      </c>
      <c r="N308" s="75" t="s">
        <v>893</v>
      </c>
    </row>
    <row r="309" spans="1:14" s="46" customFormat="1" ht="47.25" customHeight="1" x14ac:dyDescent="0.25">
      <c r="A309" s="549"/>
      <c r="B309" s="548"/>
      <c r="C309" s="49" t="s">
        <v>9</v>
      </c>
      <c r="D309" s="49">
        <v>0</v>
      </c>
      <c r="E309" s="49">
        <v>0</v>
      </c>
      <c r="F309" s="49">
        <v>0</v>
      </c>
      <c r="G309" s="49">
        <v>0</v>
      </c>
      <c r="H309" s="49">
        <v>2</v>
      </c>
      <c r="I309" s="49">
        <v>7</v>
      </c>
      <c r="J309" s="49">
        <v>0</v>
      </c>
      <c r="K309" s="49">
        <v>0</v>
      </c>
      <c r="L309" s="49">
        <v>0</v>
      </c>
      <c r="M309" s="49">
        <v>0</v>
      </c>
      <c r="N309" s="75" t="s">
        <v>893</v>
      </c>
    </row>
    <row r="310" spans="1:14" s="46" customFormat="1" ht="19.5" customHeight="1" x14ac:dyDescent="0.25">
      <c r="A310" s="61">
        <v>39</v>
      </c>
      <c r="B310" s="76" t="s">
        <v>897</v>
      </c>
      <c r="C310" s="49"/>
      <c r="D310" s="49"/>
      <c r="E310" s="94"/>
      <c r="F310" s="49"/>
      <c r="G310" s="49"/>
      <c r="H310" s="49"/>
      <c r="I310" s="49"/>
      <c r="J310" s="49"/>
      <c r="K310" s="104"/>
      <c r="L310" s="104"/>
      <c r="M310" s="104"/>
      <c r="N310" s="68"/>
    </row>
    <row r="311" spans="1:14" s="46" customFormat="1" ht="20.25" customHeight="1" x14ac:dyDescent="0.25">
      <c r="A311" s="63"/>
      <c r="B311" s="48"/>
      <c r="C311" s="49" t="s">
        <v>9</v>
      </c>
      <c r="D311" s="49" t="s">
        <v>16</v>
      </c>
      <c r="E311" s="94" t="s">
        <v>898</v>
      </c>
      <c r="F311" s="49" t="s">
        <v>11</v>
      </c>
      <c r="G311" s="484" t="s">
        <v>881</v>
      </c>
      <c r="H311" s="49">
        <v>1</v>
      </c>
      <c r="I311" s="49">
        <v>7</v>
      </c>
      <c r="J311" s="49">
        <v>2010</v>
      </c>
      <c r="K311" s="134">
        <v>1308400000</v>
      </c>
      <c r="L311" s="104">
        <v>0</v>
      </c>
      <c r="M311" s="104">
        <v>254744</v>
      </c>
      <c r="N311" s="48"/>
    </row>
    <row r="312" spans="1:14" s="46" customFormat="1" ht="20.25" customHeight="1" x14ac:dyDescent="0.25">
      <c r="A312" s="63"/>
      <c r="B312" s="48"/>
      <c r="C312" s="49" t="s">
        <v>9</v>
      </c>
      <c r="D312" s="49" t="s">
        <v>16</v>
      </c>
      <c r="E312" s="94" t="s">
        <v>899</v>
      </c>
      <c r="F312" s="49" t="s">
        <v>888</v>
      </c>
      <c r="G312" s="49" t="s">
        <v>900</v>
      </c>
      <c r="H312" s="49">
        <v>1</v>
      </c>
      <c r="I312" s="49">
        <v>7</v>
      </c>
      <c r="J312" s="49">
        <v>2020</v>
      </c>
      <c r="K312" s="134">
        <v>993000000</v>
      </c>
      <c r="L312" s="553">
        <v>728067600</v>
      </c>
      <c r="M312" s="104">
        <v>73906</v>
      </c>
      <c r="N312" s="48"/>
    </row>
    <row r="313" spans="1:14" s="46" customFormat="1" x14ac:dyDescent="0.25">
      <c r="A313" s="63">
        <v>40</v>
      </c>
      <c r="B313" s="65" t="s">
        <v>917</v>
      </c>
      <c r="C313" s="55"/>
      <c r="D313" s="57"/>
      <c r="E313" s="53"/>
      <c r="F313" s="55"/>
      <c r="G313" s="55"/>
      <c r="H313" s="55"/>
      <c r="I313" s="55"/>
      <c r="J313" s="55"/>
      <c r="K313" s="38"/>
      <c r="L313" s="38"/>
      <c r="M313" s="38"/>
      <c r="N313" s="48"/>
    </row>
    <row r="314" spans="1:14" s="46" customFormat="1" ht="17.25" customHeight="1" x14ac:dyDescent="0.25">
      <c r="A314" s="55"/>
      <c r="B314" s="55"/>
      <c r="C314" s="49" t="s">
        <v>9</v>
      </c>
      <c r="D314" s="57" t="s">
        <v>16</v>
      </c>
      <c r="E314" s="94" t="s">
        <v>918</v>
      </c>
      <c r="F314" s="49" t="s">
        <v>11</v>
      </c>
      <c r="G314" s="49" t="s">
        <v>15</v>
      </c>
      <c r="H314" s="49">
        <v>1</v>
      </c>
      <c r="I314" s="49">
        <v>5</v>
      </c>
      <c r="J314" s="49">
        <v>2013</v>
      </c>
      <c r="K314" s="134">
        <v>792000000</v>
      </c>
      <c r="L314" s="104">
        <v>52747200</v>
      </c>
      <c r="M314" s="104">
        <v>110000</v>
      </c>
      <c r="N314" s="48"/>
    </row>
    <row r="315" spans="1:14" s="46" customFormat="1" ht="16.5" customHeight="1" x14ac:dyDescent="0.25">
      <c r="A315" s="55"/>
      <c r="B315" s="55"/>
      <c r="C315" s="49" t="s">
        <v>9</v>
      </c>
      <c r="D315" s="57" t="s">
        <v>16</v>
      </c>
      <c r="E315" s="94" t="s">
        <v>919</v>
      </c>
      <c r="F315" s="49" t="s">
        <v>97</v>
      </c>
      <c r="G315" s="49" t="s">
        <v>920</v>
      </c>
      <c r="H315" s="49">
        <v>2</v>
      </c>
      <c r="I315" s="49">
        <v>7</v>
      </c>
      <c r="J315" s="49">
        <v>2022</v>
      </c>
      <c r="K315" s="104">
        <v>1058000000</v>
      </c>
      <c r="L315" s="104">
        <v>916862800</v>
      </c>
      <c r="M315" s="104">
        <v>20000</v>
      </c>
      <c r="N315" s="48"/>
    </row>
    <row r="316" spans="1:14" s="46" customFormat="1" ht="17.25" customHeight="1" x14ac:dyDescent="0.25">
      <c r="A316" s="61">
        <v>41</v>
      </c>
      <c r="B316" s="76" t="s">
        <v>922</v>
      </c>
      <c r="C316" s="49"/>
      <c r="D316" s="57"/>
      <c r="E316" s="94"/>
      <c r="F316" s="49"/>
      <c r="G316" s="49"/>
      <c r="H316" s="49"/>
      <c r="I316" s="49"/>
      <c r="J316" s="49"/>
      <c r="K316" s="104"/>
      <c r="L316" s="104"/>
      <c r="M316" s="104"/>
      <c r="N316" s="48"/>
    </row>
    <row r="317" spans="1:14" s="46" customFormat="1" x14ac:dyDescent="0.25">
      <c r="A317" s="61"/>
      <c r="B317" s="65"/>
      <c r="C317" s="49" t="s">
        <v>9</v>
      </c>
      <c r="D317" s="49" t="s">
        <v>16</v>
      </c>
      <c r="E317" s="94" t="s">
        <v>923</v>
      </c>
      <c r="F317" s="49" t="s">
        <v>11</v>
      </c>
      <c r="G317" s="49" t="s">
        <v>15</v>
      </c>
      <c r="H317" s="49">
        <v>1</v>
      </c>
      <c r="I317" s="49">
        <v>5</v>
      </c>
      <c r="J317" s="49">
        <v>2010</v>
      </c>
      <c r="K317" s="50">
        <v>708025000</v>
      </c>
      <c r="L317" s="50">
        <v>0</v>
      </c>
      <c r="M317" s="50">
        <v>206917</v>
      </c>
      <c r="N317" s="48"/>
    </row>
    <row r="318" spans="1:14" s="46" customFormat="1" ht="15.75" x14ac:dyDescent="0.25">
      <c r="A318" s="55"/>
      <c r="B318" s="55"/>
      <c r="C318" s="49" t="s">
        <v>9</v>
      </c>
      <c r="D318" s="49" t="s">
        <v>16</v>
      </c>
      <c r="E318" s="94" t="s">
        <v>924</v>
      </c>
      <c r="F318" s="49" t="s">
        <v>11</v>
      </c>
      <c r="G318" s="49" t="s">
        <v>15</v>
      </c>
      <c r="H318" s="49">
        <v>1</v>
      </c>
      <c r="I318" s="49">
        <v>5</v>
      </c>
      <c r="J318" s="49">
        <v>2013</v>
      </c>
      <c r="K318" s="50">
        <v>720000000</v>
      </c>
      <c r="L318" s="560">
        <v>167832000</v>
      </c>
      <c r="M318" s="560">
        <v>123432</v>
      </c>
      <c r="N318" s="48"/>
    </row>
    <row r="319" spans="1:14" s="35" customFormat="1" ht="19.899999999999999" customHeight="1" x14ac:dyDescent="0.25">
      <c r="A319" s="384">
        <v>42</v>
      </c>
      <c r="B319" s="385" t="s">
        <v>926</v>
      </c>
      <c r="C319" s="561"/>
      <c r="D319" s="561"/>
      <c r="E319" s="461"/>
      <c r="F319" s="561"/>
      <c r="G319" s="561"/>
      <c r="H319" s="561"/>
      <c r="I319" s="561"/>
      <c r="J319" s="564"/>
      <c r="K319" s="567"/>
      <c r="L319" s="567"/>
      <c r="M319" s="567"/>
      <c r="N319" s="562"/>
    </row>
    <row r="320" spans="1:14" s="35" customFormat="1" ht="19.899999999999999" customHeight="1" x14ac:dyDescent="0.25">
      <c r="A320" s="384"/>
      <c r="B320" s="562"/>
      <c r="C320" s="561" t="s">
        <v>9</v>
      </c>
      <c r="D320" s="49" t="s">
        <v>142</v>
      </c>
      <c r="E320" s="461" t="s">
        <v>927</v>
      </c>
      <c r="F320" s="49" t="s">
        <v>11</v>
      </c>
      <c r="G320" s="49" t="s">
        <v>15</v>
      </c>
      <c r="H320" s="561">
        <v>1</v>
      </c>
      <c r="I320" s="561">
        <v>5</v>
      </c>
      <c r="J320" s="564">
        <v>2013</v>
      </c>
      <c r="K320" s="567">
        <v>720000000</v>
      </c>
      <c r="L320" s="567">
        <v>237362400</v>
      </c>
      <c r="M320" s="567">
        <v>146300</v>
      </c>
      <c r="N320" s="562"/>
    </row>
    <row r="321" spans="1:14" s="46" customFormat="1" ht="17.25" customHeight="1" x14ac:dyDescent="0.25">
      <c r="A321" s="63">
        <v>43</v>
      </c>
      <c r="B321" s="76" t="s">
        <v>964</v>
      </c>
      <c r="C321" s="55"/>
      <c r="D321" s="57"/>
      <c r="E321" s="53"/>
      <c r="F321" s="55"/>
      <c r="G321" s="55"/>
      <c r="H321" s="55"/>
      <c r="I321" s="55"/>
      <c r="J321" s="55"/>
      <c r="K321" s="38"/>
      <c r="L321" s="38"/>
      <c r="M321" s="38"/>
      <c r="N321" s="48"/>
    </row>
    <row r="322" spans="1:14" s="46" customFormat="1" x14ac:dyDescent="0.25">
      <c r="A322" s="55"/>
      <c r="B322" s="55"/>
      <c r="C322" s="49" t="s">
        <v>9</v>
      </c>
      <c r="D322" s="49" t="s">
        <v>16</v>
      </c>
      <c r="E322" s="82" t="s">
        <v>961</v>
      </c>
      <c r="F322" s="59" t="s">
        <v>11</v>
      </c>
      <c r="G322" s="59" t="s">
        <v>532</v>
      </c>
      <c r="H322" s="49">
        <v>1</v>
      </c>
      <c r="I322" s="49">
        <v>7</v>
      </c>
      <c r="J322" s="49">
        <v>2005</v>
      </c>
      <c r="K322" s="577">
        <v>507200000</v>
      </c>
      <c r="L322" s="578">
        <v>0</v>
      </c>
      <c r="M322" s="50">
        <v>345142</v>
      </c>
      <c r="N322" s="48"/>
    </row>
    <row r="323" spans="1:14" s="46" customFormat="1" x14ac:dyDescent="0.25">
      <c r="A323" s="55"/>
      <c r="B323" s="55"/>
      <c r="C323" s="49" t="s">
        <v>9</v>
      </c>
      <c r="D323" s="49" t="s">
        <v>962</v>
      </c>
      <c r="E323" s="82" t="s">
        <v>963</v>
      </c>
      <c r="F323" s="59" t="s">
        <v>68</v>
      </c>
      <c r="G323" s="59" t="s">
        <v>414</v>
      </c>
      <c r="H323" s="49">
        <v>1</v>
      </c>
      <c r="I323" s="49">
        <v>16</v>
      </c>
      <c r="J323" s="49">
        <v>2010</v>
      </c>
      <c r="K323" s="578">
        <v>944285000</v>
      </c>
      <c r="L323" s="578">
        <v>10565714</v>
      </c>
      <c r="M323" s="50">
        <v>298366</v>
      </c>
      <c r="N323" s="48"/>
    </row>
    <row r="324" spans="1:14" s="46" customFormat="1" ht="17.25" customHeight="1" x14ac:dyDescent="0.25">
      <c r="A324" s="61">
        <v>44</v>
      </c>
      <c r="B324" s="76" t="s">
        <v>969</v>
      </c>
      <c r="C324" s="49"/>
      <c r="D324" s="49"/>
      <c r="E324" s="82"/>
      <c r="F324" s="59"/>
      <c r="G324" s="59"/>
      <c r="H324" s="49"/>
      <c r="I324" s="49"/>
      <c r="J324" s="49"/>
      <c r="K324" s="578"/>
      <c r="L324" s="578"/>
      <c r="M324" s="50"/>
      <c r="N324" s="48"/>
    </row>
    <row r="325" spans="1:14" s="46" customFormat="1" x14ac:dyDescent="0.25">
      <c r="A325" s="55"/>
      <c r="B325" s="55"/>
      <c r="C325" s="49" t="s">
        <v>9</v>
      </c>
      <c r="D325" s="49" t="s">
        <v>16</v>
      </c>
      <c r="E325" s="126" t="s">
        <v>970</v>
      </c>
      <c r="F325" s="49" t="s">
        <v>11</v>
      </c>
      <c r="G325" s="49" t="s">
        <v>461</v>
      </c>
      <c r="H325" s="49">
        <v>1</v>
      </c>
      <c r="I325" s="49">
        <v>7</v>
      </c>
      <c r="J325" s="579" t="s">
        <v>78</v>
      </c>
      <c r="K325" s="134">
        <v>832650000</v>
      </c>
      <c r="L325" s="104">
        <v>221734695</v>
      </c>
      <c r="M325" s="104" t="s">
        <v>971</v>
      </c>
      <c r="N325" s="48"/>
    </row>
    <row r="326" spans="1:14" s="46" customFormat="1" x14ac:dyDescent="0.25">
      <c r="A326" s="55"/>
      <c r="B326" s="55"/>
      <c r="C326" s="59" t="s">
        <v>9</v>
      </c>
      <c r="D326" s="49" t="s">
        <v>16</v>
      </c>
      <c r="E326" s="187" t="s">
        <v>972</v>
      </c>
      <c r="F326" s="59" t="s">
        <v>11</v>
      </c>
      <c r="G326" s="59" t="s">
        <v>121</v>
      </c>
      <c r="H326" s="49">
        <v>1</v>
      </c>
      <c r="I326" s="49">
        <v>5</v>
      </c>
      <c r="J326" s="579" t="s">
        <v>846</v>
      </c>
      <c r="K326" s="50">
        <v>742500000</v>
      </c>
      <c r="L326" s="50">
        <v>71400500</v>
      </c>
      <c r="M326" s="50" t="s">
        <v>973</v>
      </c>
      <c r="N326" s="48"/>
    </row>
    <row r="327" spans="1:14" s="46" customFormat="1" ht="18.75" customHeight="1" x14ac:dyDescent="0.25">
      <c r="A327" s="61">
        <v>45</v>
      </c>
      <c r="B327" s="76" t="s">
        <v>965</v>
      </c>
      <c r="C327" s="55"/>
      <c r="D327" s="57"/>
      <c r="E327" s="53"/>
      <c r="F327" s="55"/>
      <c r="G327" s="55"/>
      <c r="H327" s="55"/>
      <c r="I327" s="55"/>
      <c r="J327" s="55"/>
      <c r="K327" s="38"/>
      <c r="L327" s="38"/>
      <c r="M327" s="38"/>
      <c r="N327" s="48"/>
    </row>
    <row r="328" spans="1:14" s="46" customFormat="1" ht="18.75" customHeight="1" x14ac:dyDescent="0.25">
      <c r="A328" s="55"/>
      <c r="B328" s="55"/>
      <c r="C328" s="49" t="s">
        <v>9</v>
      </c>
      <c r="D328" s="49" t="s">
        <v>16</v>
      </c>
      <c r="E328" s="94" t="s">
        <v>966</v>
      </c>
      <c r="F328" s="49" t="s">
        <v>12</v>
      </c>
      <c r="G328" s="49" t="s">
        <v>967</v>
      </c>
      <c r="H328" s="49"/>
      <c r="I328" s="49">
        <v>7</v>
      </c>
      <c r="J328" s="49">
        <v>2020</v>
      </c>
      <c r="K328" s="134">
        <v>1100000000</v>
      </c>
      <c r="L328" s="104">
        <f>K328-293480000</f>
        <v>806520000</v>
      </c>
      <c r="M328" s="104">
        <v>54639</v>
      </c>
      <c r="N328" s="68"/>
    </row>
    <row r="329" spans="1:14" s="46" customFormat="1" ht="16.5" customHeight="1" x14ac:dyDescent="0.25">
      <c r="A329" s="384" t="s">
        <v>263</v>
      </c>
      <c r="B329" s="385" t="s">
        <v>237</v>
      </c>
      <c r="C329" s="383"/>
      <c r="D329" s="544"/>
      <c r="E329" s="545"/>
      <c r="F329" s="383"/>
      <c r="G329" s="383"/>
      <c r="H329" s="383"/>
      <c r="I329" s="383"/>
      <c r="J329" s="383"/>
      <c r="K329" s="546" t="s">
        <v>901</v>
      </c>
      <c r="L329" s="546"/>
      <c r="M329" s="546"/>
      <c r="N329" s="547"/>
    </row>
    <row r="330" spans="1:14" s="46" customFormat="1" x14ac:dyDescent="0.25">
      <c r="A330" s="270">
        <v>1</v>
      </c>
      <c r="B330" s="62" t="s">
        <v>264</v>
      </c>
      <c r="C330" s="55"/>
      <c r="D330" s="57"/>
      <c r="E330" s="53"/>
      <c r="F330" s="55"/>
      <c r="G330" s="55"/>
      <c r="H330" s="55"/>
      <c r="I330" s="55"/>
      <c r="J330" s="55"/>
      <c r="K330" s="58"/>
      <c r="L330" s="58"/>
      <c r="M330" s="58"/>
      <c r="N330" s="48"/>
    </row>
    <row r="331" spans="1:14" s="46" customFormat="1" ht="21.75" customHeight="1" x14ac:dyDescent="0.25">
      <c r="A331" s="724"/>
      <c r="B331" s="730" t="s">
        <v>238</v>
      </c>
      <c r="C331" s="49" t="s">
        <v>9</v>
      </c>
      <c r="D331" s="49" t="s">
        <v>16</v>
      </c>
      <c r="E331" s="94" t="s">
        <v>239</v>
      </c>
      <c r="F331" s="234" t="s">
        <v>11</v>
      </c>
      <c r="G331" s="234" t="s">
        <v>240</v>
      </c>
      <c r="H331" s="49">
        <v>1</v>
      </c>
      <c r="I331" s="49">
        <v>5</v>
      </c>
      <c r="J331" s="49">
        <v>2013</v>
      </c>
      <c r="K331" s="104">
        <v>793400000</v>
      </c>
      <c r="L331" s="104">
        <v>264202200</v>
      </c>
      <c r="M331" s="104">
        <v>238700</v>
      </c>
      <c r="N331" s="99"/>
    </row>
    <row r="332" spans="1:14" s="46" customFormat="1" ht="24.75" customHeight="1" x14ac:dyDescent="0.25">
      <c r="A332" s="726"/>
      <c r="B332" s="731"/>
      <c r="C332" s="49" t="s">
        <v>9</v>
      </c>
      <c r="D332" s="49" t="s">
        <v>16</v>
      </c>
      <c r="E332" s="94" t="s">
        <v>241</v>
      </c>
      <c r="F332" s="234" t="s">
        <v>120</v>
      </c>
      <c r="G332" s="49" t="s">
        <v>65</v>
      </c>
      <c r="H332" s="49">
        <v>2</v>
      </c>
      <c r="I332" s="49">
        <v>7</v>
      </c>
      <c r="J332" s="49">
        <v>2023</v>
      </c>
      <c r="K332" s="104">
        <v>1319000000</v>
      </c>
      <c r="L332" s="104">
        <v>1231066667</v>
      </c>
      <c r="M332" s="104">
        <v>1850</v>
      </c>
      <c r="N332" s="152"/>
    </row>
    <row r="333" spans="1:14" s="46" customFormat="1" ht="22.5" customHeight="1" x14ac:dyDescent="0.25">
      <c r="A333" s="724"/>
      <c r="B333" s="727" t="s">
        <v>242</v>
      </c>
      <c r="C333" s="49" t="s">
        <v>9</v>
      </c>
      <c r="D333" s="49" t="s">
        <v>16</v>
      </c>
      <c r="E333" s="94" t="s">
        <v>243</v>
      </c>
      <c r="F333" s="49" t="s">
        <v>244</v>
      </c>
      <c r="G333" s="49" t="s">
        <v>245</v>
      </c>
      <c r="H333" s="49">
        <v>1</v>
      </c>
      <c r="I333" s="49">
        <v>5</v>
      </c>
      <c r="J333" s="49">
        <v>2009</v>
      </c>
      <c r="K333" s="104">
        <v>593074000</v>
      </c>
      <c r="L333" s="104">
        <v>0</v>
      </c>
      <c r="M333" s="104">
        <v>397633</v>
      </c>
      <c r="N333" s="392"/>
    </row>
    <row r="334" spans="1:14" s="46" customFormat="1" ht="29.25" customHeight="1" x14ac:dyDescent="0.25">
      <c r="A334" s="725"/>
      <c r="B334" s="728"/>
      <c r="C334" s="49" t="s">
        <v>9</v>
      </c>
      <c r="D334" s="49" t="s">
        <v>16</v>
      </c>
      <c r="E334" s="94" t="s">
        <v>246</v>
      </c>
      <c r="F334" s="49" t="s">
        <v>11</v>
      </c>
      <c r="G334" s="49" t="s">
        <v>65</v>
      </c>
      <c r="H334" s="49">
        <v>1</v>
      </c>
      <c r="I334" s="49">
        <v>7</v>
      </c>
      <c r="J334" s="49">
        <v>2015</v>
      </c>
      <c r="K334" s="104">
        <v>1040000000</v>
      </c>
      <c r="L334" s="104">
        <v>415688000</v>
      </c>
      <c r="M334" s="104">
        <v>261147</v>
      </c>
      <c r="N334" s="99"/>
    </row>
    <row r="335" spans="1:14" s="46" customFormat="1" ht="34.5" customHeight="1" x14ac:dyDescent="0.25">
      <c r="A335" s="726"/>
      <c r="B335" s="729"/>
      <c r="C335" s="49" t="s">
        <v>9</v>
      </c>
      <c r="D335" s="49" t="s">
        <v>16</v>
      </c>
      <c r="E335" s="94" t="s">
        <v>247</v>
      </c>
      <c r="F335" s="49" t="s">
        <v>11</v>
      </c>
      <c r="G335" s="49" t="s">
        <v>65</v>
      </c>
      <c r="H335" s="49">
        <v>1</v>
      </c>
      <c r="I335" s="49">
        <v>7</v>
      </c>
      <c r="J335" s="49">
        <v>2023</v>
      </c>
      <c r="K335" s="104">
        <v>1319000000</v>
      </c>
      <c r="L335" s="104">
        <f>K335</f>
        <v>1319000000</v>
      </c>
      <c r="M335" s="104">
        <v>2000</v>
      </c>
      <c r="N335" s="99"/>
    </row>
    <row r="336" spans="1:14" s="46" customFormat="1" ht="31.5" customHeight="1" x14ac:dyDescent="0.25">
      <c r="A336" s="59"/>
      <c r="B336" s="101" t="s">
        <v>870</v>
      </c>
      <c r="C336" s="49" t="s">
        <v>18</v>
      </c>
      <c r="D336" s="49" t="s">
        <v>249</v>
      </c>
      <c r="E336" s="94" t="s">
        <v>250</v>
      </c>
      <c r="F336" s="49" t="s">
        <v>251</v>
      </c>
      <c r="G336" s="49" t="s">
        <v>252</v>
      </c>
      <c r="H336" s="49"/>
      <c r="I336" s="49">
        <v>2</v>
      </c>
      <c r="J336" s="49">
        <v>2013</v>
      </c>
      <c r="K336" s="104">
        <v>319000000</v>
      </c>
      <c r="L336" s="104">
        <v>96178500</v>
      </c>
      <c r="M336" s="104">
        <v>68472</v>
      </c>
      <c r="N336" s="99"/>
    </row>
    <row r="337" spans="1:15" s="46" customFormat="1" ht="29.25" customHeight="1" x14ac:dyDescent="0.25">
      <c r="A337" s="59"/>
      <c r="B337" s="68" t="s">
        <v>253</v>
      </c>
      <c r="C337" s="49" t="s">
        <v>18</v>
      </c>
      <c r="D337" s="49" t="s">
        <v>249</v>
      </c>
      <c r="E337" s="94" t="s">
        <v>254</v>
      </c>
      <c r="F337" s="49" t="s">
        <v>255</v>
      </c>
      <c r="G337" s="75" t="s">
        <v>256</v>
      </c>
      <c r="H337" s="59"/>
      <c r="I337" s="49">
        <v>2</v>
      </c>
      <c r="J337" s="49">
        <v>2015</v>
      </c>
      <c r="K337" s="104">
        <v>1226000000</v>
      </c>
      <c r="L337" s="104">
        <v>306000000</v>
      </c>
      <c r="M337" s="104">
        <v>50480</v>
      </c>
      <c r="N337" s="99"/>
    </row>
    <row r="338" spans="1:15" s="46" customFormat="1" ht="24.75" customHeight="1" x14ac:dyDescent="0.25">
      <c r="A338" s="724"/>
      <c r="B338" s="730" t="s">
        <v>257</v>
      </c>
      <c r="C338" s="49" t="s">
        <v>18</v>
      </c>
      <c r="D338" s="49" t="s">
        <v>249</v>
      </c>
      <c r="E338" s="94" t="s">
        <v>258</v>
      </c>
      <c r="F338" s="49" t="s">
        <v>259</v>
      </c>
      <c r="G338" s="49" t="s">
        <v>260</v>
      </c>
      <c r="H338" s="59"/>
      <c r="I338" s="49">
        <v>2</v>
      </c>
      <c r="J338" s="49">
        <v>2016</v>
      </c>
      <c r="K338" s="104">
        <v>190494000</v>
      </c>
      <c r="L338" s="104" t="s">
        <v>261</v>
      </c>
      <c r="M338" s="104">
        <v>3434</v>
      </c>
      <c r="N338" s="68"/>
    </row>
    <row r="339" spans="1:15" ht="30" x14ac:dyDescent="0.25">
      <c r="A339" s="726"/>
      <c r="B339" s="731"/>
      <c r="C339" s="49" t="s">
        <v>18</v>
      </c>
      <c r="D339" s="49" t="s">
        <v>249</v>
      </c>
      <c r="E339" s="53"/>
      <c r="F339" s="49" t="s">
        <v>255</v>
      </c>
      <c r="G339" s="55"/>
      <c r="H339" s="36"/>
      <c r="I339" s="49">
        <v>2</v>
      </c>
      <c r="J339" s="49">
        <v>2015</v>
      </c>
      <c r="K339" s="104">
        <v>499000000</v>
      </c>
      <c r="L339" s="346"/>
      <c r="M339" s="346"/>
      <c r="N339" s="75" t="s">
        <v>262</v>
      </c>
    </row>
    <row r="340" spans="1:15" ht="18.75" customHeight="1" x14ac:dyDescent="0.25">
      <c r="A340" s="61">
        <v>2</v>
      </c>
      <c r="B340" s="76" t="s">
        <v>514</v>
      </c>
      <c r="C340" s="9"/>
      <c r="D340" s="11"/>
      <c r="E340" s="10"/>
      <c r="F340" s="9"/>
      <c r="G340" s="9"/>
      <c r="H340" s="9"/>
      <c r="I340" s="9"/>
      <c r="J340" s="9"/>
      <c r="K340" s="12"/>
      <c r="L340" s="12"/>
      <c r="M340" s="12"/>
      <c r="N340" s="9"/>
    </row>
    <row r="341" spans="1:15" s="256" customFormat="1" ht="19.5" customHeight="1" x14ac:dyDescent="0.2">
      <c r="A341" s="61"/>
      <c r="B341" s="68" t="s">
        <v>489</v>
      </c>
      <c r="C341" s="271"/>
      <c r="D341" s="7"/>
      <c r="E341" s="7"/>
      <c r="F341" s="7"/>
      <c r="G341" s="7"/>
      <c r="H341" s="7"/>
      <c r="I341" s="7"/>
      <c r="J341" s="7"/>
      <c r="K341" s="272"/>
      <c r="L341" s="273"/>
      <c r="M341" s="272"/>
      <c r="N341" s="7"/>
      <c r="O341" s="255"/>
    </row>
    <row r="342" spans="1:15" s="100" customFormat="1" x14ac:dyDescent="0.25">
      <c r="A342" s="49"/>
      <c r="B342" s="68"/>
      <c r="C342" s="49" t="s">
        <v>9</v>
      </c>
      <c r="D342" s="49" t="s">
        <v>142</v>
      </c>
      <c r="E342" s="94" t="s">
        <v>490</v>
      </c>
      <c r="F342" s="49" t="s">
        <v>11</v>
      </c>
      <c r="G342" s="49" t="s">
        <v>491</v>
      </c>
      <c r="H342" s="49">
        <v>1</v>
      </c>
      <c r="I342" s="49">
        <v>5</v>
      </c>
      <c r="J342" s="49" t="s">
        <v>78</v>
      </c>
      <c r="K342" s="274">
        <v>720000000</v>
      </c>
      <c r="L342" s="275">
        <v>143776800</v>
      </c>
      <c r="M342" s="276">
        <v>241696</v>
      </c>
      <c r="N342" s="277"/>
      <c r="O342" s="257"/>
    </row>
    <row r="343" spans="1:15" s="100" customFormat="1" x14ac:dyDescent="0.25">
      <c r="A343" s="49"/>
      <c r="B343" s="68"/>
      <c r="C343" s="49" t="s">
        <v>9</v>
      </c>
      <c r="D343" s="49" t="s">
        <v>142</v>
      </c>
      <c r="E343" s="94" t="s">
        <v>492</v>
      </c>
      <c r="F343" s="49" t="s">
        <v>11</v>
      </c>
      <c r="G343" s="49" t="s">
        <v>65</v>
      </c>
      <c r="H343" s="49">
        <v>2</v>
      </c>
      <c r="I343" s="49">
        <v>7</v>
      </c>
      <c r="J343" s="128" t="s">
        <v>493</v>
      </c>
      <c r="K343" s="278">
        <v>1247334400</v>
      </c>
      <c r="L343" s="275">
        <v>997742787</v>
      </c>
      <c r="M343" s="276">
        <v>58000</v>
      </c>
      <c r="N343" s="277"/>
      <c r="O343" s="257"/>
    </row>
    <row r="344" spans="1:15" s="256" customFormat="1" ht="19.5" customHeight="1" x14ac:dyDescent="0.2">
      <c r="A344" s="7"/>
      <c r="B344" s="68" t="s">
        <v>520</v>
      </c>
      <c r="C344" s="271"/>
      <c r="D344" s="7"/>
      <c r="E344" s="7"/>
      <c r="F344" s="7"/>
      <c r="G344" s="7"/>
      <c r="H344" s="7"/>
      <c r="I344" s="7"/>
      <c r="J344" s="279"/>
      <c r="K344" s="280"/>
      <c r="L344" s="281"/>
      <c r="M344" s="280"/>
      <c r="N344" s="279"/>
      <c r="O344" s="258"/>
    </row>
    <row r="345" spans="1:15" s="259" customFormat="1" ht="16.5" customHeight="1" x14ac:dyDescent="0.25">
      <c r="A345" s="83"/>
      <c r="B345" s="282"/>
      <c r="C345" s="49" t="s">
        <v>18</v>
      </c>
      <c r="D345" s="49" t="s">
        <v>142</v>
      </c>
      <c r="E345" s="49" t="s">
        <v>494</v>
      </c>
      <c r="F345" s="49" t="s">
        <v>128</v>
      </c>
      <c r="G345" s="83" t="s">
        <v>410</v>
      </c>
      <c r="H345" s="83" t="s">
        <v>76</v>
      </c>
      <c r="I345" s="83" t="s">
        <v>83</v>
      </c>
      <c r="J345" s="234" t="s">
        <v>108</v>
      </c>
      <c r="K345" s="276">
        <v>1035000000</v>
      </c>
      <c r="L345" s="275">
        <v>551758500</v>
      </c>
      <c r="M345" s="283">
        <v>182000</v>
      </c>
      <c r="N345" s="277"/>
      <c r="O345" s="257"/>
    </row>
    <row r="346" spans="1:15" s="259" customFormat="1" ht="20.25" customHeight="1" x14ac:dyDescent="0.25">
      <c r="A346" s="83"/>
      <c r="B346" s="282"/>
      <c r="C346" s="49" t="s">
        <v>9</v>
      </c>
      <c r="D346" s="49" t="s">
        <v>142</v>
      </c>
      <c r="E346" s="49" t="s">
        <v>495</v>
      </c>
      <c r="F346" s="49" t="s">
        <v>120</v>
      </c>
      <c r="G346" s="83" t="s">
        <v>65</v>
      </c>
      <c r="H346" s="83" t="s">
        <v>76</v>
      </c>
      <c r="I346" s="83" t="s">
        <v>83</v>
      </c>
      <c r="J346" s="234" t="s">
        <v>493</v>
      </c>
      <c r="K346" s="276">
        <v>1247334400</v>
      </c>
      <c r="L346" s="275">
        <v>914545582</v>
      </c>
      <c r="M346" s="283">
        <v>55383</v>
      </c>
      <c r="N346" s="284"/>
      <c r="O346" s="260"/>
    </row>
    <row r="347" spans="1:15" s="259" customFormat="1" ht="30" x14ac:dyDescent="0.25">
      <c r="A347" s="83"/>
      <c r="B347" s="282"/>
      <c r="C347" s="49" t="s">
        <v>9</v>
      </c>
      <c r="D347" s="49" t="s">
        <v>142</v>
      </c>
      <c r="E347" s="234" t="s">
        <v>496</v>
      </c>
      <c r="F347" s="234" t="s">
        <v>11</v>
      </c>
      <c r="G347" s="234" t="s">
        <v>15</v>
      </c>
      <c r="H347" s="284" t="s">
        <v>437</v>
      </c>
      <c r="I347" s="284" t="s">
        <v>77</v>
      </c>
      <c r="J347" s="234" t="s">
        <v>497</v>
      </c>
      <c r="K347" s="275">
        <v>516482000</v>
      </c>
      <c r="L347" s="275">
        <v>0</v>
      </c>
      <c r="M347" s="283">
        <v>365600</v>
      </c>
      <c r="N347" s="284" t="s">
        <v>498</v>
      </c>
      <c r="O347" s="260"/>
    </row>
    <row r="348" spans="1:15" s="66" customFormat="1" ht="18" customHeight="1" x14ac:dyDescent="0.25">
      <c r="A348" s="285"/>
      <c r="B348" s="286"/>
      <c r="C348" s="285" t="s">
        <v>18</v>
      </c>
      <c r="D348" s="287" t="s">
        <v>519</v>
      </c>
      <c r="E348" s="285" t="s">
        <v>499</v>
      </c>
      <c r="F348" s="285" t="s">
        <v>500</v>
      </c>
      <c r="G348" s="285" t="s">
        <v>501</v>
      </c>
      <c r="H348" s="285">
        <v>1</v>
      </c>
      <c r="I348" s="285">
        <v>3</v>
      </c>
      <c r="J348" s="288" t="s">
        <v>95</v>
      </c>
      <c r="K348" s="289">
        <v>720000000</v>
      </c>
      <c r="L348" s="275">
        <v>575928000</v>
      </c>
      <c r="M348" s="289">
        <v>29500</v>
      </c>
      <c r="N348" s="287"/>
      <c r="O348" s="261"/>
    </row>
    <row r="349" spans="1:15" s="263" customFormat="1" ht="19.5" customHeight="1" x14ac:dyDescent="0.25">
      <c r="A349" s="61"/>
      <c r="B349" s="68" t="s">
        <v>515</v>
      </c>
      <c r="C349" s="236"/>
      <c r="D349" s="61"/>
      <c r="E349" s="290"/>
      <c r="F349" s="61"/>
      <c r="G349" s="61"/>
      <c r="H349" s="61"/>
      <c r="I349" s="61"/>
      <c r="J349" s="61"/>
      <c r="K349" s="232"/>
      <c r="L349" s="291"/>
      <c r="M349" s="232"/>
      <c r="N349" s="292"/>
      <c r="O349" s="262"/>
    </row>
    <row r="350" spans="1:15" s="265" customFormat="1" ht="18.75" customHeight="1" x14ac:dyDescent="0.25">
      <c r="A350" s="234"/>
      <c r="B350" s="293"/>
      <c r="C350" s="234" t="s">
        <v>18</v>
      </c>
      <c r="D350" s="294" t="s">
        <v>502</v>
      </c>
      <c r="E350" s="229" t="s">
        <v>503</v>
      </c>
      <c r="F350" s="234" t="s">
        <v>128</v>
      </c>
      <c r="G350" s="234" t="s">
        <v>98</v>
      </c>
      <c r="H350" s="234">
        <v>2</v>
      </c>
      <c r="I350" s="234">
        <v>5</v>
      </c>
      <c r="J350" s="234" t="s">
        <v>504</v>
      </c>
      <c r="K350" s="275">
        <v>791582200</v>
      </c>
      <c r="L350" s="275">
        <v>0</v>
      </c>
      <c r="M350" s="275">
        <v>19000</v>
      </c>
      <c r="N350" s="234"/>
      <c r="O350" s="264"/>
    </row>
    <row r="351" spans="1:15" s="256" customFormat="1" ht="36" customHeight="1" x14ac:dyDescent="0.2">
      <c r="A351" s="295"/>
      <c r="B351" s="69" t="s">
        <v>516</v>
      </c>
      <c r="C351" s="7"/>
      <c r="D351" s="7"/>
      <c r="E351" s="7"/>
      <c r="F351" s="7"/>
      <c r="G351" s="7"/>
      <c r="H351" s="7"/>
      <c r="I351" s="7"/>
      <c r="J351" s="7"/>
      <c r="K351" s="280"/>
      <c r="L351" s="281"/>
      <c r="M351" s="280"/>
      <c r="N351" s="279"/>
      <c r="O351" s="258"/>
    </row>
    <row r="352" spans="1:15" s="66" customFormat="1" ht="32.25" customHeight="1" x14ac:dyDescent="0.25">
      <c r="A352" s="285"/>
      <c r="B352" s="286"/>
      <c r="C352" s="285" t="s">
        <v>18</v>
      </c>
      <c r="D352" s="287" t="s">
        <v>517</v>
      </c>
      <c r="E352" s="285" t="s">
        <v>505</v>
      </c>
      <c r="F352" s="285" t="s">
        <v>432</v>
      </c>
      <c r="G352" s="287" t="s">
        <v>506</v>
      </c>
      <c r="H352" s="285">
        <v>1</v>
      </c>
      <c r="I352" s="285">
        <v>3</v>
      </c>
      <c r="J352" s="288" t="s">
        <v>507</v>
      </c>
      <c r="K352" s="275">
        <v>399983000</v>
      </c>
      <c r="L352" s="275">
        <v>159873205</v>
      </c>
      <c r="M352" s="296">
        <v>800000</v>
      </c>
      <c r="N352" s="287"/>
      <c r="O352" s="261"/>
    </row>
    <row r="353" spans="1:15" s="263" customFormat="1" ht="19.5" customHeight="1" x14ac:dyDescent="0.25">
      <c r="A353" s="295"/>
      <c r="B353" s="68" t="s">
        <v>518</v>
      </c>
      <c r="C353" s="295"/>
      <c r="D353" s="297"/>
      <c r="E353" s="295"/>
      <c r="F353" s="295"/>
      <c r="G353" s="295"/>
      <c r="H353" s="295"/>
      <c r="I353" s="295"/>
      <c r="J353" s="295"/>
      <c r="K353" s="298"/>
      <c r="L353" s="299"/>
      <c r="M353" s="298"/>
      <c r="N353" s="295"/>
      <c r="O353" s="266"/>
    </row>
    <row r="354" spans="1:15" s="268" customFormat="1" ht="30.75" customHeight="1" x14ac:dyDescent="0.25">
      <c r="A354" s="300"/>
      <c r="B354" s="301"/>
      <c r="C354" s="294" t="s">
        <v>18</v>
      </c>
      <c r="D354" s="294" t="s">
        <v>502</v>
      </c>
      <c r="E354" s="288" t="s">
        <v>508</v>
      </c>
      <c r="F354" s="288" t="s">
        <v>68</v>
      </c>
      <c r="G354" s="294" t="s">
        <v>509</v>
      </c>
      <c r="H354" s="234">
        <v>2</v>
      </c>
      <c r="I354" s="234">
        <v>5</v>
      </c>
      <c r="J354" s="234" t="s">
        <v>510</v>
      </c>
      <c r="K354" s="302">
        <v>509945000</v>
      </c>
      <c r="L354" s="302">
        <v>67771691</v>
      </c>
      <c r="M354" s="302">
        <v>95478</v>
      </c>
      <c r="N354" s="300"/>
      <c r="O354" s="267"/>
    </row>
    <row r="355" spans="1:15" s="263" customFormat="1" ht="19.5" customHeight="1" x14ac:dyDescent="0.25">
      <c r="A355" s="61"/>
      <c r="B355" s="68" t="s">
        <v>511</v>
      </c>
      <c r="C355" s="61"/>
      <c r="D355" s="49"/>
      <c r="E355" s="290"/>
      <c r="F355" s="61"/>
      <c r="G355" s="61"/>
      <c r="H355" s="61"/>
      <c r="I355" s="61"/>
      <c r="J355" s="61"/>
      <c r="K355" s="232"/>
      <c r="L355" s="291"/>
      <c r="M355" s="232"/>
      <c r="N355" s="61"/>
      <c r="O355" s="269"/>
    </row>
    <row r="356" spans="1:15" s="66" customFormat="1" ht="20.25" customHeight="1" x14ac:dyDescent="0.25">
      <c r="A356" s="49"/>
      <c r="B356" s="68"/>
      <c r="C356" s="49" t="s">
        <v>18</v>
      </c>
      <c r="D356" s="294" t="s">
        <v>436</v>
      </c>
      <c r="E356" s="94" t="s">
        <v>512</v>
      </c>
      <c r="F356" s="49" t="s">
        <v>259</v>
      </c>
      <c r="G356" s="234" t="s">
        <v>513</v>
      </c>
      <c r="H356" s="49">
        <v>1</v>
      </c>
      <c r="I356" s="49">
        <v>2</v>
      </c>
      <c r="J356" s="234" t="s">
        <v>108</v>
      </c>
      <c r="K356" s="276">
        <v>190494000</v>
      </c>
      <c r="L356" s="275">
        <v>0</v>
      </c>
      <c r="M356" s="276">
        <f>3985+5000</f>
        <v>8985</v>
      </c>
      <c r="N356" s="49"/>
      <c r="O356" s="254"/>
    </row>
    <row r="357" spans="1:15" s="46" customFormat="1" ht="17.25" customHeight="1" x14ac:dyDescent="0.25">
      <c r="A357" s="61">
        <v>3</v>
      </c>
      <c r="B357" s="76" t="s">
        <v>526</v>
      </c>
      <c r="C357" s="48"/>
      <c r="D357" s="49"/>
      <c r="E357" s="10"/>
      <c r="F357" s="48"/>
      <c r="G357" s="48"/>
      <c r="H357" s="48"/>
      <c r="I357" s="48"/>
      <c r="J357" s="48"/>
      <c r="K357" s="50"/>
      <c r="L357" s="50"/>
      <c r="M357" s="50"/>
      <c r="N357" s="48"/>
    </row>
    <row r="358" spans="1:15" s="256" customFormat="1" ht="19.5" customHeight="1" x14ac:dyDescent="0.2">
      <c r="A358" s="61"/>
      <c r="B358" s="68" t="s">
        <v>489</v>
      </c>
      <c r="C358" s="271"/>
      <c r="D358" s="7"/>
      <c r="E358" s="7"/>
      <c r="F358" s="7"/>
      <c r="G358" s="7"/>
      <c r="H358" s="7"/>
      <c r="I358" s="7"/>
      <c r="J358" s="7"/>
      <c r="K358" s="272"/>
      <c r="L358" s="273"/>
      <c r="M358" s="272"/>
      <c r="N358" s="7"/>
      <c r="O358" s="255"/>
    </row>
    <row r="359" spans="1:15" s="100" customFormat="1" x14ac:dyDescent="0.25">
      <c r="A359" s="49"/>
      <c r="B359" s="68"/>
      <c r="C359" s="49" t="s">
        <v>9</v>
      </c>
      <c r="D359" s="49" t="s">
        <v>142</v>
      </c>
      <c r="E359" s="94" t="s">
        <v>527</v>
      </c>
      <c r="F359" s="49" t="s">
        <v>11</v>
      </c>
      <c r="G359" s="49" t="s">
        <v>491</v>
      </c>
      <c r="H359" s="49">
        <v>1</v>
      </c>
      <c r="I359" s="49">
        <v>5</v>
      </c>
      <c r="J359" s="49">
        <v>2018</v>
      </c>
      <c r="K359" s="274">
        <v>720000000</v>
      </c>
      <c r="L359" s="275">
        <v>431856000</v>
      </c>
      <c r="M359" s="276">
        <v>99517</v>
      </c>
      <c r="N359" s="277"/>
      <c r="O359" s="257"/>
    </row>
    <row r="360" spans="1:15" s="100" customFormat="1" x14ac:dyDescent="0.25">
      <c r="A360" s="49"/>
      <c r="B360" s="68"/>
      <c r="C360" s="49" t="s">
        <v>9</v>
      </c>
      <c r="D360" s="49" t="s">
        <v>142</v>
      </c>
      <c r="E360" s="94" t="s">
        <v>528</v>
      </c>
      <c r="F360" s="49" t="s">
        <v>11</v>
      </c>
      <c r="G360" s="49" t="s">
        <v>491</v>
      </c>
      <c r="H360" s="49">
        <v>1</v>
      </c>
      <c r="I360" s="49">
        <v>5</v>
      </c>
      <c r="J360" s="128">
        <v>2010</v>
      </c>
      <c r="K360" s="274">
        <v>720000000</v>
      </c>
      <c r="L360" s="275">
        <v>47664000</v>
      </c>
      <c r="M360" s="276">
        <v>291590</v>
      </c>
      <c r="N360" s="277"/>
      <c r="O360" s="257"/>
    </row>
    <row r="361" spans="1:15" s="256" customFormat="1" ht="19.5" customHeight="1" x14ac:dyDescent="0.2">
      <c r="A361" s="7"/>
      <c r="B361" s="68" t="s">
        <v>520</v>
      </c>
      <c r="C361" s="271"/>
      <c r="D361" s="7"/>
      <c r="E361" s="7"/>
      <c r="F361" s="7"/>
      <c r="G361" s="7"/>
      <c r="H361" s="7"/>
      <c r="I361" s="7"/>
      <c r="J361" s="279"/>
      <c r="K361" s="280"/>
      <c r="L361" s="281"/>
      <c r="M361" s="280"/>
      <c r="N361" s="279"/>
      <c r="O361" s="258"/>
    </row>
    <row r="362" spans="1:15" s="259" customFormat="1" ht="16.5" customHeight="1" x14ac:dyDescent="0.25">
      <c r="A362" s="83"/>
      <c r="B362" s="282"/>
      <c r="C362" s="49" t="s">
        <v>9</v>
      </c>
      <c r="D362" s="49" t="s">
        <v>142</v>
      </c>
      <c r="E362" s="49" t="s">
        <v>529</v>
      </c>
      <c r="F362" s="49" t="s">
        <v>120</v>
      </c>
      <c r="G362" s="49" t="s">
        <v>491</v>
      </c>
      <c r="H362" s="83" t="s">
        <v>437</v>
      </c>
      <c r="I362" s="83" t="s">
        <v>77</v>
      </c>
      <c r="J362" s="234">
        <v>2012</v>
      </c>
      <c r="K362" s="276">
        <v>720000000</v>
      </c>
      <c r="L362" s="275">
        <v>143712000</v>
      </c>
      <c r="M362" s="283">
        <v>229000</v>
      </c>
      <c r="N362" s="277"/>
      <c r="O362" s="257"/>
    </row>
    <row r="363" spans="1:15" s="259" customFormat="1" ht="20.25" customHeight="1" x14ac:dyDescent="0.25">
      <c r="A363" s="83"/>
      <c r="B363" s="282"/>
      <c r="C363" s="49" t="s">
        <v>9</v>
      </c>
      <c r="D363" s="49" t="s">
        <v>142</v>
      </c>
      <c r="E363" s="49" t="s">
        <v>530</v>
      </c>
      <c r="F363" s="49" t="s">
        <v>120</v>
      </c>
      <c r="G363" s="83" t="s">
        <v>65</v>
      </c>
      <c r="H363" s="83" t="s">
        <v>76</v>
      </c>
      <c r="I363" s="83" t="s">
        <v>83</v>
      </c>
      <c r="J363" s="234">
        <v>2021</v>
      </c>
      <c r="K363" s="276">
        <v>1100000000</v>
      </c>
      <c r="L363" s="275">
        <v>879890000</v>
      </c>
      <c r="M363" s="283">
        <v>73000</v>
      </c>
      <c r="N363" s="284"/>
      <c r="O363" s="260"/>
    </row>
    <row r="364" spans="1:15" s="259" customFormat="1" x14ac:dyDescent="0.25">
      <c r="A364" s="83"/>
      <c r="B364" s="282"/>
      <c r="C364" s="49" t="s">
        <v>9</v>
      </c>
      <c r="D364" s="49" t="s">
        <v>142</v>
      </c>
      <c r="E364" s="234" t="s">
        <v>531</v>
      </c>
      <c r="F364" s="234" t="s">
        <v>11</v>
      </c>
      <c r="G364" s="234" t="s">
        <v>532</v>
      </c>
      <c r="H364" s="284" t="s">
        <v>437</v>
      </c>
      <c r="I364" s="284" t="s">
        <v>533</v>
      </c>
      <c r="J364" s="234">
        <v>2000</v>
      </c>
      <c r="K364" s="275">
        <v>326853000</v>
      </c>
      <c r="L364" s="275">
        <v>0</v>
      </c>
      <c r="M364" s="283">
        <v>560000</v>
      </c>
      <c r="N364" s="284"/>
      <c r="O364" s="260"/>
    </row>
    <row r="365" spans="1:15" s="256" customFormat="1" ht="36" customHeight="1" x14ac:dyDescent="0.2">
      <c r="A365" s="295"/>
      <c r="B365" s="69" t="s">
        <v>516</v>
      </c>
      <c r="C365" s="7"/>
      <c r="D365" s="7"/>
      <c r="E365" s="7"/>
      <c r="F365" s="7"/>
      <c r="G365" s="7"/>
      <c r="H365" s="7"/>
      <c r="I365" s="7"/>
      <c r="J365" s="7"/>
      <c r="K365" s="280"/>
      <c r="L365" s="281"/>
      <c r="M365" s="280"/>
      <c r="N365" s="279"/>
      <c r="O365" s="258"/>
    </row>
    <row r="366" spans="1:15" s="66" customFormat="1" ht="32.25" customHeight="1" x14ac:dyDescent="0.25">
      <c r="A366" s="285"/>
      <c r="B366" s="286"/>
      <c r="C366" s="285" t="s">
        <v>18</v>
      </c>
      <c r="D366" s="294" t="s">
        <v>502</v>
      </c>
      <c r="E366" s="285" t="s">
        <v>505</v>
      </c>
      <c r="F366" s="234" t="s">
        <v>11</v>
      </c>
      <c r="G366" s="285" t="s">
        <v>89</v>
      </c>
      <c r="H366" s="285">
        <v>1</v>
      </c>
      <c r="I366" s="285">
        <v>5</v>
      </c>
      <c r="J366" s="288">
        <v>2014</v>
      </c>
      <c r="K366" s="275">
        <v>637000000</v>
      </c>
      <c r="L366" s="275">
        <v>212121000</v>
      </c>
      <c r="M366" s="296">
        <v>157158</v>
      </c>
      <c r="N366" s="287"/>
      <c r="O366" s="261"/>
    </row>
    <row r="367" spans="1:15" s="66" customFormat="1" ht="19.5" customHeight="1" x14ac:dyDescent="0.25">
      <c r="A367" s="295">
        <v>4</v>
      </c>
      <c r="B367" s="318" t="s">
        <v>549</v>
      </c>
      <c r="C367" s="285"/>
      <c r="D367" s="287"/>
      <c r="E367" s="285"/>
      <c r="F367" s="234"/>
      <c r="G367" s="285"/>
      <c r="H367" s="285"/>
      <c r="I367" s="285"/>
      <c r="J367" s="288"/>
      <c r="K367" s="275"/>
      <c r="L367" s="275"/>
      <c r="M367" s="296"/>
      <c r="N367" s="287"/>
      <c r="O367" s="261"/>
    </row>
    <row r="368" spans="1:15" s="46" customFormat="1" ht="19.5" customHeight="1" x14ac:dyDescent="0.25">
      <c r="A368" s="61"/>
      <c r="B368" s="68" t="s">
        <v>489</v>
      </c>
      <c r="C368" s="55"/>
      <c r="D368" s="57"/>
      <c r="E368" s="53"/>
      <c r="F368" s="55"/>
      <c r="G368" s="55"/>
      <c r="H368" s="55"/>
      <c r="I368" s="55"/>
      <c r="J368" s="55"/>
      <c r="K368" s="38"/>
      <c r="L368" s="38"/>
      <c r="M368" s="38"/>
      <c r="N368" s="48"/>
    </row>
    <row r="369" spans="1:14" s="46" customFormat="1" ht="54" customHeight="1" x14ac:dyDescent="0.25">
      <c r="A369" s="3"/>
      <c r="B369" s="69"/>
      <c r="C369" s="75" t="s">
        <v>9</v>
      </c>
      <c r="D369" s="49" t="s">
        <v>16</v>
      </c>
      <c r="E369" s="83" t="s">
        <v>536</v>
      </c>
      <c r="F369" s="75" t="s">
        <v>97</v>
      </c>
      <c r="G369" s="319" t="s">
        <v>537</v>
      </c>
      <c r="H369" s="49">
        <v>2</v>
      </c>
      <c r="I369" s="49">
        <v>7</v>
      </c>
      <c r="J369" s="49">
        <v>2020</v>
      </c>
      <c r="K369" s="316">
        <v>1058000000</v>
      </c>
      <c r="L369" s="316">
        <v>705157000</v>
      </c>
      <c r="M369" s="316">
        <v>109390</v>
      </c>
      <c r="N369" s="48"/>
    </row>
    <row r="370" spans="1:14" s="46" customFormat="1" ht="22.5" customHeight="1" x14ac:dyDescent="0.25">
      <c r="A370" s="63"/>
      <c r="B370" s="48"/>
      <c r="C370" s="49" t="s">
        <v>9</v>
      </c>
      <c r="D370" s="49" t="s">
        <v>16</v>
      </c>
      <c r="E370" s="83" t="s">
        <v>538</v>
      </c>
      <c r="F370" s="75" t="s">
        <v>11</v>
      </c>
      <c r="G370" s="75" t="s">
        <v>491</v>
      </c>
      <c r="H370" s="49">
        <v>1</v>
      </c>
      <c r="I370" s="49">
        <v>5</v>
      </c>
      <c r="J370" s="49">
        <v>2020</v>
      </c>
      <c r="K370" s="316">
        <v>720000000</v>
      </c>
      <c r="L370" s="316">
        <f>K370-(K370*6.7%)*5</f>
        <v>478800000</v>
      </c>
      <c r="M370" s="316">
        <v>88430</v>
      </c>
      <c r="N370" s="48"/>
    </row>
    <row r="371" spans="1:14" s="46" customFormat="1" ht="21.75" customHeight="1" x14ac:dyDescent="0.25">
      <c r="A371" s="63"/>
      <c r="B371" s="68" t="s">
        <v>520</v>
      </c>
      <c r="C371" s="55"/>
      <c r="D371" s="57"/>
      <c r="E371" s="51"/>
      <c r="F371" s="33"/>
      <c r="G371" s="33"/>
      <c r="H371" s="49"/>
      <c r="I371" s="49"/>
      <c r="J371" s="49"/>
      <c r="K371" s="137"/>
      <c r="L371" s="137"/>
      <c r="M371" s="137"/>
      <c r="N371" s="48"/>
    </row>
    <row r="372" spans="1:14" s="46" customFormat="1" ht="21.75" customHeight="1" x14ac:dyDescent="0.25">
      <c r="A372" s="63"/>
      <c r="B372" s="55"/>
      <c r="C372" s="59" t="s">
        <v>9</v>
      </c>
      <c r="D372" s="49" t="s">
        <v>17</v>
      </c>
      <c r="E372" s="83" t="s">
        <v>539</v>
      </c>
      <c r="F372" s="75" t="s">
        <v>11</v>
      </c>
      <c r="G372" s="75" t="s">
        <v>65</v>
      </c>
      <c r="H372" s="49">
        <v>2</v>
      </c>
      <c r="I372" s="49">
        <v>7</v>
      </c>
      <c r="J372" s="49" t="s">
        <v>540</v>
      </c>
      <c r="K372" s="137">
        <v>1028000000</v>
      </c>
      <c r="L372" s="137">
        <v>205281320</v>
      </c>
      <c r="M372" s="137">
        <v>272300</v>
      </c>
      <c r="N372" s="48"/>
    </row>
    <row r="373" spans="1:14" s="46" customFormat="1" ht="52.5" customHeight="1" x14ac:dyDescent="0.25">
      <c r="A373" s="63"/>
      <c r="B373" s="55"/>
      <c r="C373" s="75" t="s">
        <v>9</v>
      </c>
      <c r="D373" s="49" t="s">
        <v>17</v>
      </c>
      <c r="E373" s="83" t="s">
        <v>541</v>
      </c>
      <c r="F373" s="75" t="s">
        <v>97</v>
      </c>
      <c r="G373" s="319" t="s">
        <v>537</v>
      </c>
      <c r="H373" s="49">
        <v>2</v>
      </c>
      <c r="I373" s="49">
        <v>7</v>
      </c>
      <c r="J373" s="49">
        <v>2020</v>
      </c>
      <c r="K373" s="137">
        <v>1058000000</v>
      </c>
      <c r="L373" s="316">
        <f>L369</f>
        <v>705157000</v>
      </c>
      <c r="M373" s="137">
        <v>87500</v>
      </c>
      <c r="N373" s="48"/>
    </row>
    <row r="374" spans="1:14" s="46" customFormat="1" ht="20.25" customHeight="1" x14ac:dyDescent="0.25">
      <c r="A374" s="63"/>
      <c r="B374" s="68" t="s">
        <v>550</v>
      </c>
      <c r="C374" s="55"/>
      <c r="D374" s="57"/>
      <c r="E374" s="51"/>
      <c r="F374" s="33"/>
      <c r="G374" s="33"/>
      <c r="H374" s="49"/>
      <c r="I374" s="49"/>
      <c r="J374" s="49"/>
      <c r="K374" s="137"/>
      <c r="L374" s="137"/>
      <c r="M374" s="137"/>
      <c r="N374" s="48"/>
    </row>
    <row r="375" spans="1:14" s="46" customFormat="1" ht="30" customHeight="1" x14ac:dyDescent="0.25">
      <c r="A375" s="63"/>
      <c r="B375" s="55"/>
      <c r="C375" s="49" t="s">
        <v>18</v>
      </c>
      <c r="D375" s="49" t="s">
        <v>14</v>
      </c>
      <c r="E375" s="83" t="s">
        <v>542</v>
      </c>
      <c r="F375" s="75" t="s">
        <v>68</v>
      </c>
      <c r="G375" s="320" t="s">
        <v>543</v>
      </c>
      <c r="H375" s="49">
        <v>1</v>
      </c>
      <c r="I375" s="49">
        <v>5</v>
      </c>
      <c r="J375" s="49">
        <v>2020</v>
      </c>
      <c r="K375" s="137">
        <v>718800000</v>
      </c>
      <c r="L375" s="137">
        <v>526437600</v>
      </c>
      <c r="M375" s="137">
        <v>32290</v>
      </c>
      <c r="N375" s="48"/>
    </row>
    <row r="376" spans="1:14" s="46" customFormat="1" ht="24" customHeight="1" x14ac:dyDescent="0.25">
      <c r="A376" s="63"/>
      <c r="B376" s="68" t="s">
        <v>551</v>
      </c>
      <c r="C376" s="48"/>
      <c r="D376" s="49"/>
      <c r="E376" s="83"/>
      <c r="F376" s="69"/>
      <c r="G376" s="317"/>
      <c r="H376" s="49"/>
      <c r="I376" s="49"/>
      <c r="J376" s="49"/>
      <c r="K376" s="137"/>
      <c r="L376" s="137"/>
      <c r="M376" s="137"/>
      <c r="N376" s="48"/>
    </row>
    <row r="377" spans="1:14" s="46" customFormat="1" ht="30" customHeight="1" x14ac:dyDescent="0.25">
      <c r="A377" s="63"/>
      <c r="B377" s="48"/>
      <c r="C377" s="49" t="s">
        <v>18</v>
      </c>
      <c r="D377" s="49" t="s">
        <v>14</v>
      </c>
      <c r="E377" s="83" t="s">
        <v>544</v>
      </c>
      <c r="F377" s="75" t="s">
        <v>68</v>
      </c>
      <c r="G377" s="320" t="s">
        <v>543</v>
      </c>
      <c r="H377" s="49">
        <v>1</v>
      </c>
      <c r="I377" s="49">
        <v>5</v>
      </c>
      <c r="J377" s="49">
        <v>2020</v>
      </c>
      <c r="K377" s="137">
        <v>718800000</v>
      </c>
      <c r="L377" s="137">
        <f>L375</f>
        <v>526437600</v>
      </c>
      <c r="M377" s="137">
        <v>80175</v>
      </c>
      <c r="N377" s="48"/>
    </row>
    <row r="378" spans="1:14" s="46" customFormat="1" ht="25.5" customHeight="1" x14ac:dyDescent="0.25">
      <c r="A378" s="63"/>
      <c r="B378" s="68" t="s">
        <v>552</v>
      </c>
      <c r="C378" s="48"/>
      <c r="D378" s="49"/>
      <c r="E378" s="83"/>
      <c r="F378" s="69"/>
      <c r="G378" s="317"/>
      <c r="H378" s="49"/>
      <c r="I378" s="49"/>
      <c r="J378" s="49"/>
      <c r="K378" s="137"/>
      <c r="L378" s="137"/>
      <c r="M378" s="137"/>
      <c r="N378" s="48"/>
    </row>
    <row r="379" spans="1:14" s="46" customFormat="1" ht="20.25" customHeight="1" x14ac:dyDescent="0.25">
      <c r="A379" s="63"/>
      <c r="B379" s="48"/>
      <c r="C379" s="49" t="s">
        <v>18</v>
      </c>
      <c r="D379" s="49" t="s">
        <v>249</v>
      </c>
      <c r="E379" s="284" t="s">
        <v>545</v>
      </c>
      <c r="F379" s="322" t="s">
        <v>251</v>
      </c>
      <c r="G379" s="321" t="s">
        <v>546</v>
      </c>
      <c r="H379" s="234">
        <v>1</v>
      </c>
      <c r="I379" s="234">
        <v>2</v>
      </c>
      <c r="J379" s="234">
        <v>2013</v>
      </c>
      <c r="K379" s="316" t="s">
        <v>547</v>
      </c>
      <c r="L379" s="316" t="s">
        <v>548</v>
      </c>
      <c r="M379" s="316">
        <v>92079</v>
      </c>
      <c r="N379" s="48"/>
    </row>
    <row r="380" spans="1:14" s="46" customFormat="1" ht="20.25" customHeight="1" x14ac:dyDescent="0.25">
      <c r="A380" s="61">
        <v>5</v>
      </c>
      <c r="B380" s="76" t="s">
        <v>619</v>
      </c>
      <c r="C380" s="49"/>
      <c r="D380" s="49"/>
      <c r="E380" s="284"/>
      <c r="F380" s="322"/>
      <c r="G380" s="321"/>
      <c r="H380" s="234"/>
      <c r="I380" s="234"/>
      <c r="J380" s="234"/>
      <c r="K380" s="316"/>
      <c r="L380" s="316"/>
      <c r="M380" s="316"/>
      <c r="N380" s="48"/>
    </row>
    <row r="381" spans="1:14" s="46" customFormat="1" ht="20.25" customHeight="1" x14ac:dyDescent="0.25">
      <c r="A381" s="61"/>
      <c r="B381" s="334" t="s">
        <v>916</v>
      </c>
      <c r="C381" s="49"/>
      <c r="D381" s="49"/>
      <c r="E381" s="284"/>
      <c r="F381" s="322"/>
      <c r="G381" s="321"/>
      <c r="H381" s="234"/>
      <c r="I381" s="234"/>
      <c r="J381" s="234"/>
      <c r="K381" s="316"/>
      <c r="L381" s="316"/>
      <c r="M381" s="316"/>
      <c r="N381" s="48"/>
    </row>
    <row r="382" spans="1:14" s="330" customFormat="1" ht="18.75" customHeight="1" x14ac:dyDescent="0.25">
      <c r="A382" s="333"/>
      <c r="B382" s="334"/>
      <c r="C382" s="333" t="s">
        <v>9</v>
      </c>
      <c r="D382" s="333" t="s">
        <v>16</v>
      </c>
      <c r="E382" s="338" t="s">
        <v>588</v>
      </c>
      <c r="F382" s="333" t="s">
        <v>11</v>
      </c>
      <c r="G382" s="333" t="s">
        <v>15</v>
      </c>
      <c r="H382" s="333">
        <v>1</v>
      </c>
      <c r="I382" s="333">
        <v>5</v>
      </c>
      <c r="J382" s="333">
        <v>2017</v>
      </c>
      <c r="K382" s="341">
        <v>720000000</v>
      </c>
      <c r="L382" s="339">
        <v>0</v>
      </c>
      <c r="M382" s="339">
        <v>431856</v>
      </c>
      <c r="N382" s="335"/>
    </row>
    <row r="383" spans="1:14" s="330" customFormat="1" ht="18.75" customHeight="1" x14ac:dyDescent="0.25">
      <c r="A383" s="333"/>
      <c r="B383" s="334" t="s">
        <v>620</v>
      </c>
      <c r="C383" s="333"/>
      <c r="D383" s="333"/>
      <c r="E383" s="338"/>
      <c r="F383" s="333"/>
      <c r="G383" s="333"/>
      <c r="H383" s="333"/>
      <c r="I383" s="333"/>
      <c r="J383" s="333"/>
      <c r="K383" s="341"/>
      <c r="L383" s="339"/>
      <c r="M383" s="339"/>
      <c r="N383" s="335"/>
    </row>
    <row r="384" spans="1:14" s="330" customFormat="1" ht="15.75" x14ac:dyDescent="0.25">
      <c r="A384" s="333"/>
      <c r="B384" s="334"/>
      <c r="C384" s="333" t="s">
        <v>9</v>
      </c>
      <c r="D384" s="333" t="s">
        <v>16</v>
      </c>
      <c r="E384" s="338" t="s">
        <v>589</v>
      </c>
      <c r="F384" s="333" t="s">
        <v>11</v>
      </c>
      <c r="G384" s="333" t="s">
        <v>65</v>
      </c>
      <c r="H384" s="333">
        <v>2</v>
      </c>
      <c r="I384" s="333">
        <v>7</v>
      </c>
      <c r="J384" s="333">
        <v>2011</v>
      </c>
      <c r="K384" s="341">
        <v>1044727000</v>
      </c>
      <c r="L384" s="339">
        <v>104255407</v>
      </c>
      <c r="M384" s="339">
        <v>342000</v>
      </c>
      <c r="N384" s="335"/>
    </row>
    <row r="385" spans="1:14" s="330" customFormat="1" ht="15.75" x14ac:dyDescent="0.25">
      <c r="A385" s="333"/>
      <c r="B385" s="334"/>
      <c r="C385" s="333" t="s">
        <v>9</v>
      </c>
      <c r="D385" s="333" t="s">
        <v>16</v>
      </c>
      <c r="E385" s="338" t="s">
        <v>590</v>
      </c>
      <c r="F385" s="333" t="s">
        <v>591</v>
      </c>
      <c r="G385" s="333" t="s">
        <v>592</v>
      </c>
      <c r="H385" s="333">
        <v>1</v>
      </c>
      <c r="I385" s="333">
        <v>5</v>
      </c>
      <c r="J385" s="333">
        <v>2009</v>
      </c>
      <c r="K385" s="339">
        <v>546883200</v>
      </c>
      <c r="L385" s="339">
        <v>0</v>
      </c>
      <c r="M385" s="339">
        <v>327000</v>
      </c>
      <c r="N385" s="335"/>
    </row>
    <row r="386" spans="1:14" s="330" customFormat="1" ht="15.75" x14ac:dyDescent="0.25">
      <c r="A386" s="333"/>
      <c r="B386" s="334"/>
      <c r="C386" s="333" t="s">
        <v>18</v>
      </c>
      <c r="D386" s="333" t="s">
        <v>16</v>
      </c>
      <c r="E386" s="338" t="s">
        <v>593</v>
      </c>
      <c r="F386" s="333" t="s">
        <v>11</v>
      </c>
      <c r="G386" s="333" t="s">
        <v>65</v>
      </c>
      <c r="H386" s="333">
        <v>2</v>
      </c>
      <c r="I386" s="333">
        <v>7</v>
      </c>
      <c r="J386" s="333">
        <v>2020</v>
      </c>
      <c r="K386" s="339">
        <v>1098900000</v>
      </c>
      <c r="L386" s="339">
        <v>805713480</v>
      </c>
      <c r="M386" s="339">
        <v>79000</v>
      </c>
      <c r="N386" s="335"/>
    </row>
    <row r="387" spans="1:14" s="330" customFormat="1" ht="90" x14ac:dyDescent="0.25">
      <c r="A387" s="333"/>
      <c r="B387" s="334"/>
      <c r="C387" s="333" t="s">
        <v>18</v>
      </c>
      <c r="D387" s="333" t="s">
        <v>610</v>
      </c>
      <c r="E387" s="338" t="s">
        <v>594</v>
      </c>
      <c r="F387" s="333" t="s">
        <v>913</v>
      </c>
      <c r="G387" s="333" t="s">
        <v>913</v>
      </c>
      <c r="H387" s="333">
        <v>1</v>
      </c>
      <c r="I387" s="333">
        <v>2</v>
      </c>
      <c r="J387" s="333">
        <v>2012</v>
      </c>
      <c r="K387" s="339">
        <v>985087300</v>
      </c>
      <c r="L387" s="339">
        <v>0</v>
      </c>
      <c r="M387" s="339"/>
      <c r="N387" s="333" t="s">
        <v>595</v>
      </c>
    </row>
    <row r="388" spans="1:14" s="331" customFormat="1" ht="17.25" customHeight="1" x14ac:dyDescent="0.25">
      <c r="A388" s="333"/>
      <c r="B388" s="334" t="s">
        <v>622</v>
      </c>
      <c r="C388" s="333" t="s">
        <v>18</v>
      </c>
      <c r="D388" s="333" t="s">
        <v>137</v>
      </c>
      <c r="E388" s="338" t="s">
        <v>596</v>
      </c>
      <c r="F388" s="333" t="s">
        <v>11</v>
      </c>
      <c r="G388" s="336" t="s">
        <v>597</v>
      </c>
      <c r="H388" s="333">
        <v>2</v>
      </c>
      <c r="I388" s="333">
        <v>5</v>
      </c>
      <c r="J388" s="337">
        <v>41379</v>
      </c>
      <c r="K388" s="340">
        <v>630000000</v>
      </c>
      <c r="L388" s="339">
        <v>167769000</v>
      </c>
      <c r="M388" s="339">
        <v>197105</v>
      </c>
      <c r="N388" s="333"/>
    </row>
    <row r="389" spans="1:14" s="331" customFormat="1" ht="17.25" customHeight="1" x14ac:dyDescent="0.25">
      <c r="A389" s="333"/>
      <c r="B389" s="334" t="s">
        <v>621</v>
      </c>
      <c r="C389" s="333" t="s">
        <v>18</v>
      </c>
      <c r="D389" s="333" t="s">
        <v>337</v>
      </c>
      <c r="E389" s="343" t="s">
        <v>598</v>
      </c>
      <c r="F389" s="333" t="s">
        <v>251</v>
      </c>
      <c r="G389" s="333" t="s">
        <v>599</v>
      </c>
      <c r="H389" s="333">
        <v>1</v>
      </c>
      <c r="I389" s="333">
        <v>3</v>
      </c>
      <c r="J389" s="333">
        <v>2012</v>
      </c>
      <c r="K389" s="340">
        <v>260000000</v>
      </c>
      <c r="L389" s="339">
        <v>0</v>
      </c>
      <c r="M389" s="339">
        <v>242000</v>
      </c>
      <c r="N389" s="335"/>
    </row>
    <row r="390" spans="1:14" s="331" customFormat="1" ht="18" customHeight="1" x14ac:dyDescent="0.25">
      <c r="A390" s="333"/>
      <c r="B390" s="334" t="s">
        <v>600</v>
      </c>
      <c r="C390" s="333"/>
      <c r="D390" s="333"/>
      <c r="E390" s="335"/>
      <c r="F390" s="333"/>
      <c r="G390" s="333"/>
      <c r="H390" s="333"/>
      <c r="I390" s="333"/>
      <c r="J390" s="333"/>
      <c r="K390" s="340"/>
      <c r="L390" s="339"/>
      <c r="M390" s="339"/>
      <c r="N390" s="335"/>
    </row>
    <row r="391" spans="1:14" s="330" customFormat="1" ht="30" x14ac:dyDescent="0.25">
      <c r="A391" s="333"/>
      <c r="B391" s="334"/>
      <c r="C391" s="333" t="s">
        <v>18</v>
      </c>
      <c r="D391" s="333" t="s">
        <v>337</v>
      </c>
      <c r="E391" s="338" t="s">
        <v>601</v>
      </c>
      <c r="F391" s="333" t="s">
        <v>259</v>
      </c>
      <c r="G391" s="333" t="s">
        <v>513</v>
      </c>
      <c r="H391" s="333">
        <v>1</v>
      </c>
      <c r="I391" s="333">
        <v>2</v>
      </c>
      <c r="J391" s="333" t="s">
        <v>602</v>
      </c>
      <c r="K391" s="341">
        <v>190494000</v>
      </c>
      <c r="L391" s="339">
        <v>88846402</v>
      </c>
      <c r="M391" s="339">
        <v>10520</v>
      </c>
      <c r="N391" s="333" t="s">
        <v>603</v>
      </c>
    </row>
    <row r="392" spans="1:14" s="330" customFormat="1" ht="17.25" customHeight="1" x14ac:dyDescent="0.25">
      <c r="A392" s="333"/>
      <c r="B392" s="334"/>
      <c r="C392" s="333" t="s">
        <v>18</v>
      </c>
      <c r="D392" s="333" t="s">
        <v>610</v>
      </c>
      <c r="E392" s="338" t="s">
        <v>604</v>
      </c>
      <c r="F392" s="333" t="s">
        <v>432</v>
      </c>
      <c r="G392" s="333" t="s">
        <v>605</v>
      </c>
      <c r="H392" s="333">
        <v>1</v>
      </c>
      <c r="I392" s="333">
        <v>2</v>
      </c>
      <c r="J392" s="333">
        <v>2022</v>
      </c>
      <c r="K392" s="339">
        <v>198000000</v>
      </c>
      <c r="L392" s="339">
        <v>171586800</v>
      </c>
      <c r="M392" s="339">
        <v>13986</v>
      </c>
      <c r="N392" s="335"/>
    </row>
    <row r="393" spans="1:14" s="330" customFormat="1" ht="17.25" customHeight="1" x14ac:dyDescent="0.25">
      <c r="A393" s="333"/>
      <c r="B393" s="334" t="s">
        <v>607</v>
      </c>
      <c r="C393" s="333" t="s">
        <v>18</v>
      </c>
      <c r="D393" s="333" t="s">
        <v>610</v>
      </c>
      <c r="E393" s="338" t="s">
        <v>608</v>
      </c>
      <c r="F393" s="333" t="s">
        <v>432</v>
      </c>
      <c r="G393" s="333" t="s">
        <v>433</v>
      </c>
      <c r="H393" s="333">
        <v>1</v>
      </c>
      <c r="I393" s="333">
        <v>2</v>
      </c>
      <c r="J393" s="333">
        <v>2022</v>
      </c>
      <c r="K393" s="341">
        <v>198000000</v>
      </c>
      <c r="L393" s="339">
        <f>K393-13206600</f>
        <v>184793400</v>
      </c>
      <c r="M393" s="339">
        <v>3780</v>
      </c>
      <c r="N393" s="335"/>
    </row>
    <row r="394" spans="1:14" s="330" customFormat="1" ht="15.75" x14ac:dyDescent="0.25">
      <c r="A394" s="333"/>
      <c r="B394" s="334" t="s">
        <v>609</v>
      </c>
      <c r="C394" s="333" t="s">
        <v>18</v>
      </c>
      <c r="D394" s="333" t="s">
        <v>610</v>
      </c>
      <c r="E394" s="338" t="s">
        <v>611</v>
      </c>
      <c r="F394" s="333" t="s">
        <v>432</v>
      </c>
      <c r="G394" s="333" t="s">
        <v>433</v>
      </c>
      <c r="H394" s="333">
        <v>1</v>
      </c>
      <c r="I394" s="333">
        <v>2</v>
      </c>
      <c r="J394" s="333">
        <v>2022</v>
      </c>
      <c r="K394" s="341">
        <v>203548209</v>
      </c>
      <c r="L394" s="339">
        <v>189971543</v>
      </c>
      <c r="M394" s="339">
        <v>7500</v>
      </c>
      <c r="N394" s="335"/>
    </row>
    <row r="395" spans="1:14" s="330" customFormat="1" ht="15.75" x14ac:dyDescent="0.25">
      <c r="A395" s="333"/>
      <c r="B395" s="335" t="s">
        <v>612</v>
      </c>
      <c r="C395" s="333" t="s">
        <v>18</v>
      </c>
      <c r="D395" s="333" t="s">
        <v>610</v>
      </c>
      <c r="E395" s="338" t="s">
        <v>613</v>
      </c>
      <c r="F395" s="333" t="s">
        <v>432</v>
      </c>
      <c r="G395" s="333" t="s">
        <v>433</v>
      </c>
      <c r="H395" s="333">
        <v>1</v>
      </c>
      <c r="I395" s="333">
        <v>2</v>
      </c>
      <c r="J395" s="333">
        <v>2022</v>
      </c>
      <c r="K395" s="339" t="s">
        <v>614</v>
      </c>
      <c r="L395" s="339">
        <v>189971543</v>
      </c>
      <c r="M395" s="339">
        <v>1998</v>
      </c>
      <c r="N395" s="335"/>
    </row>
    <row r="396" spans="1:14" s="332" customFormat="1" ht="15.75" x14ac:dyDescent="0.25">
      <c r="A396" s="333"/>
      <c r="B396" s="69" t="s">
        <v>615</v>
      </c>
      <c r="C396" s="333" t="s">
        <v>18</v>
      </c>
      <c r="D396" s="75" t="s">
        <v>610</v>
      </c>
      <c r="E396" s="75" t="s">
        <v>616</v>
      </c>
      <c r="F396" s="333" t="s">
        <v>432</v>
      </c>
      <c r="G396" s="333" t="s">
        <v>433</v>
      </c>
      <c r="H396" s="75">
        <v>1</v>
      </c>
      <c r="I396" s="75">
        <v>2</v>
      </c>
      <c r="J396" s="75">
        <v>2022</v>
      </c>
      <c r="K396" s="342">
        <v>203548209</v>
      </c>
      <c r="L396" s="339">
        <v>189971543</v>
      </c>
      <c r="M396" s="137">
        <v>4257</v>
      </c>
      <c r="N396" s="335"/>
    </row>
    <row r="397" spans="1:14" s="330" customFormat="1" ht="15.75" x14ac:dyDescent="0.25">
      <c r="A397" s="333"/>
      <c r="B397" s="69" t="s">
        <v>617</v>
      </c>
      <c r="C397" s="333" t="s">
        <v>18</v>
      </c>
      <c r="D397" s="75" t="s">
        <v>610</v>
      </c>
      <c r="E397" s="75" t="s">
        <v>618</v>
      </c>
      <c r="F397" s="333" t="s">
        <v>432</v>
      </c>
      <c r="G397" s="333" t="s">
        <v>433</v>
      </c>
      <c r="H397" s="75">
        <v>1</v>
      </c>
      <c r="I397" s="75">
        <v>2</v>
      </c>
      <c r="J397" s="75">
        <v>2022</v>
      </c>
      <c r="K397" s="342">
        <v>203548209</v>
      </c>
      <c r="L397" s="339">
        <v>189971543</v>
      </c>
      <c r="M397" s="137">
        <v>3046</v>
      </c>
      <c r="N397" s="335"/>
    </row>
    <row r="398" spans="1:14" s="330" customFormat="1" ht="21.75" customHeight="1" x14ac:dyDescent="0.25">
      <c r="A398" s="439">
        <v>6</v>
      </c>
      <c r="B398" s="78" t="s">
        <v>740</v>
      </c>
      <c r="C398" s="333"/>
      <c r="D398" s="75"/>
      <c r="E398" s="75"/>
      <c r="F398" s="333"/>
      <c r="G398" s="333"/>
      <c r="H398" s="75"/>
      <c r="I398" s="75"/>
      <c r="J398" s="75"/>
      <c r="K398" s="342"/>
      <c r="L398" s="339"/>
      <c r="M398" s="137"/>
      <c r="N398" s="335"/>
    </row>
    <row r="399" spans="1:14" s="46" customFormat="1" ht="18.75" customHeight="1" x14ac:dyDescent="0.25">
      <c r="A399" s="68"/>
      <c r="B399" s="68" t="s">
        <v>738</v>
      </c>
      <c r="C399" s="55"/>
      <c r="D399" s="57"/>
      <c r="E399" s="53"/>
      <c r="F399" s="55"/>
      <c r="G399" s="55"/>
      <c r="H399" s="55"/>
      <c r="I399" s="55"/>
      <c r="J399" s="55"/>
      <c r="K399" s="38"/>
      <c r="L399" s="38"/>
      <c r="M399" s="38"/>
      <c r="N399" s="48"/>
    </row>
    <row r="400" spans="1:14" s="46" customFormat="1" ht="18.75" customHeight="1" x14ac:dyDescent="0.25">
      <c r="A400" s="55"/>
      <c r="B400" s="55"/>
      <c r="C400" s="49" t="s">
        <v>9</v>
      </c>
      <c r="D400" s="49" t="s">
        <v>16</v>
      </c>
      <c r="E400" s="94" t="s">
        <v>739</v>
      </c>
      <c r="F400" s="49" t="s">
        <v>11</v>
      </c>
      <c r="G400" s="49" t="s">
        <v>65</v>
      </c>
      <c r="H400" s="49">
        <v>2</v>
      </c>
      <c r="I400" s="49">
        <v>8</v>
      </c>
      <c r="J400" s="49">
        <v>2010</v>
      </c>
      <c r="K400" s="134">
        <v>1038400000</v>
      </c>
      <c r="L400" s="104">
        <v>138003000</v>
      </c>
      <c r="M400" s="104">
        <v>358467</v>
      </c>
      <c r="N400" s="48"/>
    </row>
    <row r="401" spans="1:14" s="46" customFormat="1" ht="18.75" customHeight="1" x14ac:dyDescent="0.25">
      <c r="A401" s="55"/>
      <c r="B401" s="55"/>
      <c r="C401" s="49" t="s">
        <v>9</v>
      </c>
      <c r="D401" s="49" t="s">
        <v>16</v>
      </c>
      <c r="E401" s="94" t="s">
        <v>934</v>
      </c>
      <c r="F401" s="49" t="s">
        <v>11</v>
      </c>
      <c r="G401" s="49" t="s">
        <v>15</v>
      </c>
      <c r="H401" s="49">
        <v>1</v>
      </c>
      <c r="I401" s="49">
        <v>5</v>
      </c>
      <c r="J401" s="49">
        <v>2012</v>
      </c>
      <c r="K401" s="104">
        <v>720000000</v>
      </c>
      <c r="L401" s="104">
        <v>188703000</v>
      </c>
      <c r="M401" s="104">
        <v>404890</v>
      </c>
      <c r="N401" s="48"/>
    </row>
    <row r="402" spans="1:14" s="46" customFormat="1" ht="18" customHeight="1" x14ac:dyDescent="0.25">
      <c r="A402" s="55"/>
      <c r="B402" s="68" t="s">
        <v>761</v>
      </c>
      <c r="C402" s="55"/>
      <c r="D402" s="57"/>
      <c r="E402" s="53"/>
      <c r="F402" s="55"/>
      <c r="G402" s="55"/>
      <c r="H402" s="55"/>
      <c r="I402" s="55"/>
      <c r="J402" s="55"/>
      <c r="K402" s="38"/>
      <c r="L402" s="38"/>
      <c r="M402" s="38"/>
      <c r="N402" s="48"/>
    </row>
    <row r="403" spans="1:14" s="46" customFormat="1" ht="18" customHeight="1" x14ac:dyDescent="0.25">
      <c r="A403" s="55"/>
      <c r="B403" s="55"/>
      <c r="C403" s="49" t="s">
        <v>9</v>
      </c>
      <c r="D403" s="49" t="s">
        <v>16</v>
      </c>
      <c r="E403" s="82" t="s">
        <v>933</v>
      </c>
      <c r="F403" s="49" t="s">
        <v>11</v>
      </c>
      <c r="G403" s="49" t="s">
        <v>65</v>
      </c>
      <c r="H403" s="49">
        <v>2</v>
      </c>
      <c r="I403" s="49">
        <v>8</v>
      </c>
      <c r="J403" s="49">
        <v>2016</v>
      </c>
      <c r="K403" s="132">
        <v>1150000000</v>
      </c>
      <c r="L403" s="50">
        <v>536360000</v>
      </c>
      <c r="M403" s="50">
        <v>226830</v>
      </c>
      <c r="N403" s="48"/>
    </row>
    <row r="404" spans="1:14" s="46" customFormat="1" ht="18" customHeight="1" x14ac:dyDescent="0.25">
      <c r="A404" s="55"/>
      <c r="B404" s="55"/>
      <c r="C404" s="49" t="s">
        <v>9</v>
      </c>
      <c r="D404" s="49" t="s">
        <v>16</v>
      </c>
      <c r="E404" s="82" t="s">
        <v>932</v>
      </c>
      <c r="F404" s="49" t="s">
        <v>11</v>
      </c>
      <c r="G404" s="49" t="s">
        <v>15</v>
      </c>
      <c r="H404" s="49">
        <v>1</v>
      </c>
      <c r="I404" s="49">
        <v>5</v>
      </c>
      <c r="J404" s="49">
        <v>2017</v>
      </c>
      <c r="K404" s="50">
        <v>720000000</v>
      </c>
      <c r="L404" s="50">
        <v>383832000</v>
      </c>
      <c r="M404" s="50">
        <v>171520</v>
      </c>
      <c r="N404" s="48"/>
    </row>
    <row r="405" spans="1:14" s="46" customFormat="1" ht="24" customHeight="1" x14ac:dyDescent="0.25">
      <c r="A405" s="55"/>
      <c r="B405" s="68" t="s">
        <v>765</v>
      </c>
      <c r="C405" s="75" t="s">
        <v>18</v>
      </c>
      <c r="D405" s="75" t="s">
        <v>755</v>
      </c>
      <c r="E405" s="75" t="s">
        <v>931</v>
      </c>
      <c r="F405" s="75" t="s">
        <v>251</v>
      </c>
      <c r="G405" s="75" t="s">
        <v>759</v>
      </c>
      <c r="H405" s="49">
        <v>1</v>
      </c>
      <c r="I405" s="49">
        <v>3</v>
      </c>
      <c r="J405" s="49">
        <v>2013</v>
      </c>
      <c r="K405" s="276">
        <v>405000000</v>
      </c>
      <c r="L405" s="104">
        <v>323959500</v>
      </c>
      <c r="M405" s="104">
        <v>717648</v>
      </c>
      <c r="N405" s="50"/>
    </row>
    <row r="406" spans="1:14" s="46" customFormat="1" ht="21" customHeight="1" x14ac:dyDescent="0.25">
      <c r="A406" s="55"/>
      <c r="B406" s="68" t="s">
        <v>756</v>
      </c>
      <c r="C406" s="75" t="s">
        <v>18</v>
      </c>
      <c r="D406" s="75" t="s">
        <v>757</v>
      </c>
      <c r="E406" s="75" t="s">
        <v>930</v>
      </c>
      <c r="F406" s="75" t="s">
        <v>762</v>
      </c>
      <c r="G406" s="75" t="s">
        <v>763</v>
      </c>
      <c r="H406" s="49"/>
      <c r="I406" s="49">
        <v>5</v>
      </c>
      <c r="J406" s="49">
        <v>2011</v>
      </c>
      <c r="K406" s="104">
        <v>683000000</v>
      </c>
      <c r="L406" s="104">
        <v>364107300</v>
      </c>
      <c r="M406" s="104">
        <v>291238</v>
      </c>
      <c r="N406" s="50"/>
    </row>
    <row r="407" spans="1:14" s="46" customFormat="1" ht="43.5" customHeight="1" x14ac:dyDescent="0.25">
      <c r="A407" s="48"/>
      <c r="B407" s="68" t="s">
        <v>758</v>
      </c>
      <c r="C407" s="75" t="s">
        <v>18</v>
      </c>
      <c r="D407" s="75" t="s">
        <v>760</v>
      </c>
      <c r="E407" s="75" t="s">
        <v>929</v>
      </c>
      <c r="F407" s="101"/>
      <c r="G407" s="101"/>
      <c r="H407" s="48"/>
      <c r="I407" s="48"/>
      <c r="J407" s="49">
        <v>2014</v>
      </c>
      <c r="K407" s="276">
        <v>330000000</v>
      </c>
      <c r="L407" s="104">
        <v>153912000</v>
      </c>
      <c r="M407" s="50"/>
      <c r="N407" s="50"/>
    </row>
    <row r="408" spans="1:14" s="46" customFormat="1" ht="18.75" customHeight="1" x14ac:dyDescent="0.25">
      <c r="A408" s="61">
        <v>7</v>
      </c>
      <c r="B408" s="76" t="s">
        <v>752</v>
      </c>
      <c r="C408" s="59"/>
      <c r="D408" s="49"/>
      <c r="E408" s="82"/>
      <c r="F408" s="59"/>
      <c r="G408" s="59"/>
      <c r="H408" s="49"/>
      <c r="I408" s="49"/>
      <c r="J408" s="49"/>
      <c r="K408" s="50"/>
      <c r="L408" s="50"/>
      <c r="M408" s="50"/>
      <c r="N408" s="48"/>
    </row>
    <row r="409" spans="1:14" s="46" customFormat="1" ht="16.5" customHeight="1" x14ac:dyDescent="0.25">
      <c r="A409" s="63"/>
      <c r="B409" s="68" t="s">
        <v>553</v>
      </c>
      <c r="C409" s="59"/>
      <c r="D409" s="49"/>
      <c r="E409" s="82"/>
      <c r="F409" s="59"/>
      <c r="G409" s="59"/>
      <c r="H409" s="49"/>
      <c r="I409" s="49"/>
      <c r="J409" s="49"/>
      <c r="K409" s="50"/>
      <c r="L409" s="50"/>
      <c r="M409" s="50"/>
      <c r="N409" s="48"/>
    </row>
    <row r="410" spans="1:14" s="46" customFormat="1" ht="17.25" customHeight="1" x14ac:dyDescent="0.25">
      <c r="A410" s="55"/>
      <c r="B410" s="55"/>
      <c r="C410" s="49" t="s">
        <v>9</v>
      </c>
      <c r="D410" s="49" t="s">
        <v>17</v>
      </c>
      <c r="E410" s="94" t="s">
        <v>744</v>
      </c>
      <c r="F410" s="49" t="s">
        <v>11</v>
      </c>
      <c r="G410" s="49" t="s">
        <v>65</v>
      </c>
      <c r="H410" s="49">
        <v>2</v>
      </c>
      <c r="I410" s="49">
        <v>7</v>
      </c>
      <c r="J410" s="49">
        <v>2020</v>
      </c>
      <c r="K410" s="104">
        <v>1221000000</v>
      </c>
      <c r="L410" s="104">
        <v>895237200</v>
      </c>
      <c r="M410" s="104">
        <v>75825</v>
      </c>
      <c r="N410" s="68"/>
    </row>
    <row r="411" spans="1:14" s="46" customFormat="1" ht="16.5" customHeight="1" x14ac:dyDescent="0.25">
      <c r="A411" s="55"/>
      <c r="B411" s="55"/>
      <c r="C411" s="49" t="s">
        <v>9</v>
      </c>
      <c r="D411" s="49" t="s">
        <v>17</v>
      </c>
      <c r="E411" s="94" t="s">
        <v>745</v>
      </c>
      <c r="F411" s="49" t="s">
        <v>11</v>
      </c>
      <c r="G411" s="49" t="s">
        <v>15</v>
      </c>
      <c r="H411" s="49">
        <v>2</v>
      </c>
      <c r="I411" s="49">
        <v>5</v>
      </c>
      <c r="J411" s="49">
        <v>2013</v>
      </c>
      <c r="K411" s="104">
        <v>989550000</v>
      </c>
      <c r="L411" s="104">
        <v>131709105</v>
      </c>
      <c r="M411" s="104">
        <v>335151</v>
      </c>
      <c r="N411" s="68"/>
    </row>
    <row r="412" spans="1:14" s="46" customFormat="1" ht="17.25" customHeight="1" x14ac:dyDescent="0.25">
      <c r="A412" s="55"/>
      <c r="B412" s="101" t="s">
        <v>753</v>
      </c>
      <c r="C412" s="49"/>
      <c r="D412" s="49"/>
      <c r="E412" s="133"/>
      <c r="F412" s="68"/>
      <c r="G412" s="68"/>
      <c r="H412" s="68"/>
      <c r="I412" s="68"/>
      <c r="J412" s="68"/>
      <c r="K412" s="104"/>
      <c r="L412" s="104"/>
      <c r="M412" s="104"/>
      <c r="N412" s="68"/>
    </row>
    <row r="413" spans="1:14" s="46" customFormat="1" ht="17.25" customHeight="1" x14ac:dyDescent="0.25">
      <c r="A413" s="55"/>
      <c r="B413" s="437"/>
      <c r="C413" s="49" t="s">
        <v>9</v>
      </c>
      <c r="D413" s="49" t="s">
        <v>16</v>
      </c>
      <c r="E413" s="82" t="s">
        <v>750</v>
      </c>
      <c r="F413" s="59" t="s">
        <v>11</v>
      </c>
      <c r="G413" s="59" t="s">
        <v>65</v>
      </c>
      <c r="H413" s="49">
        <v>2</v>
      </c>
      <c r="I413" s="49">
        <v>7</v>
      </c>
      <c r="J413" s="49">
        <v>2010</v>
      </c>
      <c r="K413" s="132">
        <v>1053300000</v>
      </c>
      <c r="L413" s="50">
        <v>0</v>
      </c>
      <c r="M413" s="50">
        <v>443000</v>
      </c>
      <c r="N413" s="48"/>
    </row>
    <row r="414" spans="1:14" s="46" customFormat="1" ht="17.25" customHeight="1" x14ac:dyDescent="0.25">
      <c r="A414" s="55"/>
      <c r="B414" s="437"/>
      <c r="C414" s="49" t="s">
        <v>9</v>
      </c>
      <c r="D414" s="49" t="s">
        <v>16</v>
      </c>
      <c r="E414" s="82" t="s">
        <v>751</v>
      </c>
      <c r="F414" s="59" t="s">
        <v>11</v>
      </c>
      <c r="G414" s="59" t="s">
        <v>65</v>
      </c>
      <c r="H414" s="49">
        <v>2</v>
      </c>
      <c r="I414" s="49">
        <v>7</v>
      </c>
      <c r="J414" s="49">
        <v>2020</v>
      </c>
      <c r="K414" s="132">
        <v>1098900000</v>
      </c>
      <c r="L414" s="50">
        <v>805713000</v>
      </c>
      <c r="M414" s="50">
        <v>97389</v>
      </c>
      <c r="N414" s="48"/>
    </row>
    <row r="415" spans="1:14" s="46" customFormat="1" ht="18.75" customHeight="1" x14ac:dyDescent="0.25">
      <c r="A415" s="55"/>
      <c r="B415" s="68" t="s">
        <v>754</v>
      </c>
      <c r="C415" s="49" t="s">
        <v>18</v>
      </c>
      <c r="D415" s="49" t="s">
        <v>137</v>
      </c>
      <c r="E415" s="94" t="s">
        <v>746</v>
      </c>
      <c r="F415" s="49" t="s">
        <v>68</v>
      </c>
      <c r="G415" s="49" t="s">
        <v>747</v>
      </c>
      <c r="H415" s="49">
        <v>2</v>
      </c>
      <c r="I415" s="49">
        <v>5</v>
      </c>
      <c r="J415" s="49">
        <v>2009</v>
      </c>
      <c r="K415" s="134">
        <v>187000000</v>
      </c>
      <c r="L415" s="104">
        <v>87310300</v>
      </c>
      <c r="M415" s="104">
        <v>244394</v>
      </c>
      <c r="N415" s="48"/>
    </row>
    <row r="416" spans="1:14" s="46" customFormat="1" ht="18" customHeight="1" x14ac:dyDescent="0.25">
      <c r="A416" s="55"/>
      <c r="B416" s="68" t="s">
        <v>748</v>
      </c>
      <c r="C416" s="49" t="s">
        <v>18</v>
      </c>
      <c r="D416" s="49" t="s">
        <v>137</v>
      </c>
      <c r="E416" s="94" t="s">
        <v>749</v>
      </c>
      <c r="F416" s="94" t="s">
        <v>417</v>
      </c>
      <c r="G416" s="49" t="s">
        <v>476</v>
      </c>
      <c r="H416" s="59">
        <v>1</v>
      </c>
      <c r="I416" s="59">
        <v>4</v>
      </c>
      <c r="J416" s="59">
        <v>2016</v>
      </c>
      <c r="K416" s="134">
        <v>714500000</v>
      </c>
      <c r="L416" s="134">
        <v>440563100</v>
      </c>
      <c r="M416" s="134">
        <v>97961</v>
      </c>
      <c r="N416" s="48"/>
    </row>
    <row r="417" spans="1:17" s="46" customFormat="1" ht="18" customHeight="1" x14ac:dyDescent="0.25">
      <c r="A417" s="63">
        <v>8</v>
      </c>
      <c r="B417" s="76" t="s">
        <v>783</v>
      </c>
      <c r="C417" s="49"/>
      <c r="D417" s="49"/>
      <c r="E417" s="94"/>
      <c r="F417" s="94"/>
      <c r="G417" s="49"/>
      <c r="H417" s="59"/>
      <c r="I417" s="59"/>
      <c r="J417" s="59"/>
      <c r="K417" s="134"/>
      <c r="L417" s="134"/>
      <c r="M417" s="134"/>
      <c r="N417" s="48"/>
    </row>
    <row r="418" spans="1:17" s="345" customFormat="1" ht="18.75" customHeight="1" x14ac:dyDescent="0.2">
      <c r="A418" s="446"/>
      <c r="B418" s="367" t="s">
        <v>553</v>
      </c>
      <c r="C418" s="427"/>
      <c r="D418" s="361"/>
      <c r="E418" s="361"/>
      <c r="F418" s="361"/>
      <c r="G418" s="361"/>
      <c r="H418" s="361"/>
      <c r="I418" s="361"/>
      <c r="J418" s="360"/>
      <c r="K418" s="65"/>
      <c r="L418" s="449"/>
      <c r="M418" s="450"/>
      <c r="N418" s="76"/>
    </row>
    <row r="419" spans="1:17" s="100" customFormat="1" ht="19.5" customHeight="1" x14ac:dyDescent="0.25">
      <c r="A419" s="45"/>
      <c r="B419" s="367"/>
      <c r="C419" s="359" t="s">
        <v>9</v>
      </c>
      <c r="D419" s="49" t="s">
        <v>16</v>
      </c>
      <c r="E419" s="359" t="s">
        <v>773</v>
      </c>
      <c r="F419" s="451" t="s">
        <v>11</v>
      </c>
      <c r="G419" s="451" t="s">
        <v>777</v>
      </c>
      <c r="H419" s="359">
        <v>2</v>
      </c>
      <c r="I419" s="359">
        <v>7</v>
      </c>
      <c r="J419" s="359">
        <v>2013</v>
      </c>
      <c r="K419" s="370">
        <v>1182200000</v>
      </c>
      <c r="L419" s="370">
        <v>39249040</v>
      </c>
      <c r="M419" s="370">
        <v>378539</v>
      </c>
      <c r="N419" s="68"/>
    </row>
    <row r="420" spans="1:17" s="100" customFormat="1" ht="18" customHeight="1" x14ac:dyDescent="0.25">
      <c r="A420" s="45"/>
      <c r="B420" s="367"/>
      <c r="C420" s="359" t="s">
        <v>9</v>
      </c>
      <c r="D420" s="49" t="s">
        <v>16</v>
      </c>
      <c r="E420" s="359" t="s">
        <v>774</v>
      </c>
      <c r="F420" s="451" t="s">
        <v>11</v>
      </c>
      <c r="G420" s="452" t="s">
        <v>778</v>
      </c>
      <c r="H420" s="359">
        <v>1</v>
      </c>
      <c r="I420" s="359">
        <v>5</v>
      </c>
      <c r="J420" s="359">
        <v>2010</v>
      </c>
      <c r="K420" s="370">
        <v>787500000</v>
      </c>
      <c r="L420" s="370">
        <v>0</v>
      </c>
      <c r="M420" s="370">
        <v>389459</v>
      </c>
      <c r="N420" s="68"/>
    </row>
    <row r="421" spans="1:17" s="100" customFormat="1" ht="30" x14ac:dyDescent="0.25">
      <c r="A421" s="45"/>
      <c r="B421" s="367"/>
      <c r="C421" s="359" t="s">
        <v>9</v>
      </c>
      <c r="D421" s="49" t="s">
        <v>16</v>
      </c>
      <c r="E421" s="359" t="s">
        <v>775</v>
      </c>
      <c r="F421" s="452" t="s">
        <v>11</v>
      </c>
      <c r="G421" s="452" t="s">
        <v>779</v>
      </c>
      <c r="H421" s="359">
        <v>2</v>
      </c>
      <c r="I421" s="359">
        <v>9</v>
      </c>
      <c r="J421" s="359">
        <v>2006</v>
      </c>
      <c r="K421" s="413">
        <v>414881000</v>
      </c>
      <c r="L421" s="413">
        <v>0</v>
      </c>
      <c r="M421" s="370">
        <v>260320</v>
      </c>
      <c r="N421" s="68"/>
      <c r="Q421" s="100" t="s">
        <v>21</v>
      </c>
    </row>
    <row r="422" spans="1:17" s="263" customFormat="1" ht="17.25" customHeight="1" x14ac:dyDescent="0.25">
      <c r="A422" s="442"/>
      <c r="B422" s="68" t="s">
        <v>554</v>
      </c>
      <c r="C422" s="65"/>
      <c r="D422" s="65"/>
      <c r="E422" s="443"/>
      <c r="F422" s="442"/>
      <c r="G422" s="442"/>
      <c r="H422" s="442"/>
      <c r="I422" s="442"/>
      <c r="J422" s="442"/>
      <c r="K422" s="444"/>
      <c r="L422" s="444"/>
      <c r="M422" s="444"/>
      <c r="N422" s="65"/>
    </row>
    <row r="423" spans="1:17" s="100" customFormat="1" ht="17.25" customHeight="1" x14ac:dyDescent="0.25">
      <c r="A423" s="45"/>
      <c r="B423" s="445"/>
      <c r="C423" s="453" t="s">
        <v>9</v>
      </c>
      <c r="D423" s="49" t="s">
        <v>16</v>
      </c>
      <c r="E423" s="453" t="s">
        <v>768</v>
      </c>
      <c r="F423" s="453" t="s">
        <v>11</v>
      </c>
      <c r="G423" s="453" t="s">
        <v>65</v>
      </c>
      <c r="H423" s="453">
        <v>2</v>
      </c>
      <c r="I423" s="453">
        <v>7</v>
      </c>
      <c r="J423" s="453">
        <v>2010</v>
      </c>
      <c r="K423" s="455">
        <v>1099553000</v>
      </c>
      <c r="L423" s="455">
        <v>73120275</v>
      </c>
      <c r="M423" s="456">
        <v>527408</v>
      </c>
      <c r="N423" s="68"/>
    </row>
    <row r="424" spans="1:17" s="100" customFormat="1" ht="17.25" customHeight="1" x14ac:dyDescent="0.25">
      <c r="A424" s="45"/>
      <c r="B424" s="445"/>
      <c r="C424" s="453" t="s">
        <v>18</v>
      </c>
      <c r="D424" s="49" t="s">
        <v>16</v>
      </c>
      <c r="E424" s="453" t="s">
        <v>769</v>
      </c>
      <c r="F424" s="453" t="s">
        <v>97</v>
      </c>
      <c r="G424" s="453" t="s">
        <v>780</v>
      </c>
      <c r="H424" s="453">
        <v>2</v>
      </c>
      <c r="I424" s="453">
        <v>7</v>
      </c>
      <c r="J424" s="453">
        <v>2016</v>
      </c>
      <c r="K424" s="455">
        <v>1144000000</v>
      </c>
      <c r="L424" s="455">
        <v>609866400</v>
      </c>
      <c r="M424" s="455">
        <v>312895</v>
      </c>
      <c r="N424" s="68"/>
    </row>
    <row r="425" spans="1:17" s="100" customFormat="1" ht="18.75" customHeight="1" x14ac:dyDescent="0.25">
      <c r="A425" s="45"/>
      <c r="B425" s="445"/>
      <c r="C425" s="453" t="s">
        <v>9</v>
      </c>
      <c r="D425" s="49" t="s">
        <v>16</v>
      </c>
      <c r="E425" s="454" t="s">
        <v>770</v>
      </c>
      <c r="F425" s="453" t="s">
        <v>11</v>
      </c>
      <c r="G425" s="453" t="s">
        <v>222</v>
      </c>
      <c r="H425" s="453">
        <v>1</v>
      </c>
      <c r="I425" s="453">
        <v>5</v>
      </c>
      <c r="J425" s="453">
        <v>2010</v>
      </c>
      <c r="K425" s="455">
        <v>900500000</v>
      </c>
      <c r="L425" s="455">
        <v>121956550</v>
      </c>
      <c r="M425" s="455">
        <v>358188</v>
      </c>
      <c r="N425" s="68"/>
    </row>
    <row r="426" spans="1:17" s="345" customFormat="1" ht="18" customHeight="1" x14ac:dyDescent="0.2">
      <c r="A426" s="446"/>
      <c r="B426" s="445" t="s">
        <v>771</v>
      </c>
      <c r="C426" s="447"/>
      <c r="D426" s="448"/>
      <c r="E426" s="448"/>
      <c r="F426" s="447"/>
      <c r="G426" s="447"/>
      <c r="H426" s="447"/>
      <c r="I426" s="447"/>
      <c r="J426" s="457"/>
      <c r="K426" s="447"/>
      <c r="L426" s="447"/>
      <c r="M426" s="457"/>
      <c r="N426" s="76"/>
    </row>
    <row r="427" spans="1:17" s="100" customFormat="1" ht="18.75" customHeight="1" x14ac:dyDescent="0.25">
      <c r="A427" s="45"/>
      <c r="B427" s="68"/>
      <c r="C427" s="49" t="s">
        <v>9</v>
      </c>
      <c r="D427" s="49" t="s">
        <v>14</v>
      </c>
      <c r="E427" s="49" t="s">
        <v>772</v>
      </c>
      <c r="F427" s="49" t="s">
        <v>120</v>
      </c>
      <c r="G427" s="49" t="s">
        <v>781</v>
      </c>
      <c r="H427" s="49">
        <v>2</v>
      </c>
      <c r="I427" s="49">
        <v>5</v>
      </c>
      <c r="J427" s="49">
        <v>2009</v>
      </c>
      <c r="K427" s="458">
        <v>552998000</v>
      </c>
      <c r="L427" s="49">
        <v>0</v>
      </c>
      <c r="M427" s="458">
        <v>300000</v>
      </c>
      <c r="N427" s="68"/>
    </row>
    <row r="428" spans="1:17" s="345" customFormat="1" ht="33" customHeight="1" x14ac:dyDescent="0.25">
      <c r="A428" s="446"/>
      <c r="B428" s="101" t="s">
        <v>786</v>
      </c>
      <c r="C428" s="49" t="s">
        <v>9</v>
      </c>
      <c r="D428" s="49" t="s">
        <v>249</v>
      </c>
      <c r="E428" s="49" t="s">
        <v>776</v>
      </c>
      <c r="F428" s="49" t="s">
        <v>251</v>
      </c>
      <c r="G428" s="49" t="s">
        <v>782</v>
      </c>
      <c r="H428" s="49">
        <v>1</v>
      </c>
      <c r="I428" s="49">
        <v>3</v>
      </c>
      <c r="J428" s="49">
        <v>2013</v>
      </c>
      <c r="K428" s="104">
        <v>325380000</v>
      </c>
      <c r="L428" s="104">
        <v>87270646</v>
      </c>
      <c r="M428" s="104">
        <v>284190</v>
      </c>
      <c r="N428" s="68"/>
    </row>
    <row r="429" spans="1:17" s="345" customFormat="1" ht="17.25" customHeight="1" x14ac:dyDescent="0.25">
      <c r="A429" s="482">
        <v>9</v>
      </c>
      <c r="B429" s="491" t="s">
        <v>833</v>
      </c>
      <c r="C429" s="481"/>
      <c r="D429" s="484"/>
      <c r="E429" s="484"/>
      <c r="F429" s="484"/>
      <c r="G429" s="484"/>
      <c r="H429" s="484"/>
      <c r="I429" s="484"/>
      <c r="J429" s="484"/>
      <c r="K429" s="480"/>
      <c r="L429" s="480"/>
      <c r="M429" s="480"/>
      <c r="N429" s="481"/>
    </row>
    <row r="430" spans="1:17" s="46" customFormat="1" ht="22.15" customHeight="1" x14ac:dyDescent="0.25">
      <c r="A430" s="36"/>
      <c r="B430" s="481" t="s">
        <v>238</v>
      </c>
      <c r="C430" s="490"/>
      <c r="D430" s="485"/>
      <c r="E430" s="486"/>
      <c r="F430" s="487"/>
      <c r="G430" s="487"/>
      <c r="H430" s="487"/>
      <c r="I430" s="487"/>
      <c r="J430" s="487"/>
      <c r="K430" s="488"/>
      <c r="L430" s="488"/>
      <c r="M430" s="488"/>
      <c r="N430" s="477"/>
    </row>
    <row r="431" spans="1:17" s="46" customFormat="1" ht="16.5" customHeight="1" x14ac:dyDescent="0.25">
      <c r="A431" s="36"/>
      <c r="B431" s="55"/>
      <c r="C431" s="49" t="s">
        <v>9</v>
      </c>
      <c r="D431" s="49" t="s">
        <v>16</v>
      </c>
      <c r="E431" s="94" t="s">
        <v>816</v>
      </c>
      <c r="F431" s="49" t="s">
        <v>11</v>
      </c>
      <c r="G431" s="49" t="s">
        <v>15</v>
      </c>
      <c r="H431" s="49">
        <v>1</v>
      </c>
      <c r="I431" s="49">
        <v>4</v>
      </c>
      <c r="J431" s="49">
        <v>2016</v>
      </c>
      <c r="K431" s="104">
        <v>832790000</v>
      </c>
      <c r="L431" s="104">
        <v>388496000</v>
      </c>
      <c r="M431" s="104">
        <v>158799</v>
      </c>
      <c r="N431" s="59"/>
    </row>
    <row r="432" spans="1:17" s="46" customFormat="1" ht="16.5" customHeight="1" x14ac:dyDescent="0.25">
      <c r="A432" s="36"/>
      <c r="B432" s="466"/>
      <c r="C432" s="234" t="s">
        <v>9</v>
      </c>
      <c r="D432" s="234" t="s">
        <v>16</v>
      </c>
      <c r="E432" s="229" t="s">
        <v>817</v>
      </c>
      <c r="F432" s="234" t="s">
        <v>417</v>
      </c>
      <c r="G432" s="234" t="s">
        <v>818</v>
      </c>
      <c r="H432" s="234">
        <v>1</v>
      </c>
      <c r="I432" s="234">
        <v>7</v>
      </c>
      <c r="J432" s="234">
        <v>2010</v>
      </c>
      <c r="K432" s="106">
        <v>823900000</v>
      </c>
      <c r="L432" s="106">
        <v>54624000</v>
      </c>
      <c r="M432" s="106">
        <v>210623</v>
      </c>
      <c r="N432" s="59"/>
    </row>
    <row r="433" spans="1:17" s="46" customFormat="1" ht="17.25" customHeight="1" x14ac:dyDescent="0.25">
      <c r="A433" s="36"/>
      <c r="B433" s="467"/>
      <c r="C433" s="495" t="s">
        <v>9</v>
      </c>
      <c r="D433" s="492" t="s">
        <v>16</v>
      </c>
      <c r="E433" s="498" t="s">
        <v>819</v>
      </c>
      <c r="F433" s="492" t="s">
        <v>291</v>
      </c>
      <c r="G433" s="492" t="s">
        <v>136</v>
      </c>
      <c r="H433" s="492">
        <v>2</v>
      </c>
      <c r="I433" s="492">
        <v>7</v>
      </c>
      <c r="J433" s="492">
        <v>2024</v>
      </c>
      <c r="K433" s="500">
        <f>1100000000+127500000</f>
        <v>1227500000</v>
      </c>
      <c r="L433" s="500">
        <f>K433</f>
        <v>1227500000</v>
      </c>
      <c r="M433" s="500">
        <v>0</v>
      </c>
      <c r="N433" s="496"/>
    </row>
    <row r="434" spans="1:17" s="46" customFormat="1" ht="20.25" customHeight="1" x14ac:dyDescent="0.25">
      <c r="A434" s="471"/>
      <c r="B434" s="475" t="s">
        <v>834</v>
      </c>
      <c r="C434" s="497"/>
      <c r="D434" s="468"/>
      <c r="E434" s="472"/>
      <c r="F434" s="469"/>
      <c r="G434" s="469"/>
      <c r="H434" s="469"/>
      <c r="I434" s="469"/>
      <c r="J434" s="469"/>
      <c r="K434" s="473"/>
      <c r="L434" s="473"/>
      <c r="M434" s="473"/>
      <c r="N434" s="470"/>
    </row>
    <row r="435" spans="1:17" s="46" customFormat="1" x14ac:dyDescent="0.25">
      <c r="A435" s="471"/>
      <c r="B435" s="474"/>
      <c r="C435" s="492" t="s">
        <v>9</v>
      </c>
      <c r="D435" s="492" t="s">
        <v>16</v>
      </c>
      <c r="E435" s="498" t="s">
        <v>820</v>
      </c>
      <c r="F435" s="492" t="s">
        <v>316</v>
      </c>
      <c r="G435" s="492" t="s">
        <v>821</v>
      </c>
      <c r="H435" s="492">
        <v>2</v>
      </c>
      <c r="I435" s="492">
        <v>7</v>
      </c>
      <c r="J435" s="492">
        <v>2018</v>
      </c>
      <c r="K435" s="499">
        <v>977000000</v>
      </c>
      <c r="L435" s="500">
        <f>834260000-65165900</f>
        <v>769094100</v>
      </c>
      <c r="M435" s="500">
        <v>180000</v>
      </c>
      <c r="N435" s="475"/>
    </row>
    <row r="436" spans="1:17" s="46" customFormat="1" ht="63.75" customHeight="1" x14ac:dyDescent="0.25">
      <c r="A436" s="471"/>
      <c r="B436" s="474"/>
      <c r="C436" s="492" t="s">
        <v>9</v>
      </c>
      <c r="D436" s="492" t="s">
        <v>16</v>
      </c>
      <c r="E436" s="498" t="s">
        <v>822</v>
      </c>
      <c r="F436" s="492" t="s">
        <v>11</v>
      </c>
      <c r="G436" s="492" t="s">
        <v>15</v>
      </c>
      <c r="H436" s="492">
        <v>1</v>
      </c>
      <c r="I436" s="492">
        <v>5</v>
      </c>
      <c r="J436" s="492">
        <v>2004</v>
      </c>
      <c r="K436" s="500">
        <v>951173000</v>
      </c>
      <c r="L436" s="500">
        <v>0</v>
      </c>
      <c r="M436" s="500">
        <v>400000</v>
      </c>
      <c r="N436" s="513" t="s">
        <v>838</v>
      </c>
    </row>
    <row r="437" spans="1:17" s="46" customFormat="1" ht="30" x14ac:dyDescent="0.25">
      <c r="A437" s="471"/>
      <c r="B437" s="467"/>
      <c r="C437" s="495" t="s">
        <v>9</v>
      </c>
      <c r="D437" s="492" t="s">
        <v>16</v>
      </c>
      <c r="E437" s="493"/>
      <c r="F437" s="492" t="s">
        <v>291</v>
      </c>
      <c r="G437" s="492" t="s">
        <v>136</v>
      </c>
      <c r="H437" s="492">
        <v>2</v>
      </c>
      <c r="I437" s="492">
        <v>7</v>
      </c>
      <c r="J437" s="492">
        <v>2024</v>
      </c>
      <c r="K437" s="500">
        <f>1100000000+127500000</f>
        <v>1227500000</v>
      </c>
      <c r="L437" s="500">
        <f>K437</f>
        <v>1227500000</v>
      </c>
      <c r="M437" s="500">
        <v>0</v>
      </c>
      <c r="N437" s="501" t="s">
        <v>823</v>
      </c>
    </row>
    <row r="438" spans="1:17" s="46" customFormat="1" ht="22.5" customHeight="1" x14ac:dyDescent="0.25">
      <c r="A438" s="471"/>
      <c r="B438" s="503" t="s">
        <v>824</v>
      </c>
      <c r="C438" s="502"/>
      <c r="D438" s="32"/>
      <c r="E438" s="5"/>
      <c r="K438" s="4"/>
      <c r="L438" s="4"/>
      <c r="M438" s="476"/>
      <c r="N438" s="477"/>
    </row>
    <row r="439" spans="1:17" s="46" customFormat="1" ht="15.75" customHeight="1" x14ac:dyDescent="0.25">
      <c r="A439" s="471"/>
      <c r="B439" s="478"/>
      <c r="C439" s="504" t="s">
        <v>825</v>
      </c>
      <c r="D439" s="492" t="s">
        <v>799</v>
      </c>
      <c r="E439" s="493" t="s">
        <v>826</v>
      </c>
      <c r="F439" s="496" t="s">
        <v>251</v>
      </c>
      <c r="G439" s="496" t="s">
        <v>827</v>
      </c>
      <c r="H439" s="492"/>
      <c r="I439" s="492">
        <v>3</v>
      </c>
      <c r="J439" s="492">
        <v>2013</v>
      </c>
      <c r="K439" s="494">
        <v>383600000</v>
      </c>
      <c r="L439" s="494">
        <v>102187204</v>
      </c>
      <c r="M439" s="505">
        <v>186140</v>
      </c>
      <c r="N439" s="477"/>
    </row>
    <row r="440" spans="1:17" s="46" customFormat="1" ht="17.25" customHeight="1" x14ac:dyDescent="0.25">
      <c r="A440" s="471"/>
      <c r="B440" s="469"/>
      <c r="C440" s="496" t="s">
        <v>825</v>
      </c>
      <c r="D440" s="492" t="s">
        <v>828</v>
      </c>
      <c r="E440" s="493" t="s">
        <v>829</v>
      </c>
      <c r="F440" s="496" t="s">
        <v>135</v>
      </c>
      <c r="G440" s="496" t="s">
        <v>830</v>
      </c>
      <c r="H440" s="492"/>
      <c r="I440" s="492">
        <v>3</v>
      </c>
      <c r="J440" s="492">
        <v>2021</v>
      </c>
      <c r="K440" s="494">
        <v>1860000000</v>
      </c>
      <c r="L440" s="494">
        <v>1611876000</v>
      </c>
      <c r="M440" s="506">
        <v>15788.5</v>
      </c>
      <c r="N440" s="477"/>
    </row>
    <row r="441" spans="1:17" s="46" customFormat="1" ht="17.25" customHeight="1" x14ac:dyDescent="0.25">
      <c r="A441" s="479"/>
      <c r="B441" s="479"/>
      <c r="C441" s="496" t="s">
        <v>825</v>
      </c>
      <c r="D441" s="492" t="s">
        <v>828</v>
      </c>
      <c r="E441" s="493" t="s">
        <v>831</v>
      </c>
      <c r="F441" s="496" t="s">
        <v>832</v>
      </c>
      <c r="G441" s="496" t="s">
        <v>835</v>
      </c>
      <c r="H441" s="492"/>
      <c r="I441" s="492">
        <v>3</v>
      </c>
      <c r="J441" s="492">
        <v>2011</v>
      </c>
      <c r="K441" s="494">
        <v>1190000000</v>
      </c>
      <c r="L441" s="494">
        <v>237524000</v>
      </c>
      <c r="M441" s="505">
        <v>108472</v>
      </c>
      <c r="N441" s="477"/>
    </row>
    <row r="442" spans="1:17" s="46" customFormat="1" ht="17.25" customHeight="1" x14ac:dyDescent="0.25">
      <c r="A442" s="482">
        <v>10</v>
      </c>
      <c r="B442" s="525" t="s">
        <v>856</v>
      </c>
      <c r="C442" s="496"/>
      <c r="D442" s="492"/>
      <c r="E442" s="493"/>
      <c r="F442" s="496"/>
      <c r="G442" s="496"/>
      <c r="H442" s="492"/>
      <c r="I442" s="492"/>
      <c r="J442" s="492"/>
      <c r="K442" s="494"/>
      <c r="L442" s="494"/>
      <c r="M442" s="505"/>
      <c r="N442" s="477"/>
    </row>
    <row r="443" spans="1:17" s="46" customFormat="1" x14ac:dyDescent="0.25">
      <c r="A443" s="479"/>
      <c r="B443" s="481" t="s">
        <v>839</v>
      </c>
      <c r="C443" s="490"/>
      <c r="D443" s="489"/>
      <c r="E443" s="514"/>
      <c r="F443" s="490"/>
      <c r="G443" s="490"/>
      <c r="H443" s="490"/>
      <c r="I443" s="490"/>
      <c r="J443" s="490"/>
      <c r="K443" s="515"/>
      <c r="L443" s="515"/>
      <c r="M443" s="515"/>
      <c r="N443" s="481"/>
    </row>
    <row r="444" spans="1:17" s="46" customFormat="1" ht="15.75" x14ac:dyDescent="0.25">
      <c r="A444" s="479"/>
      <c r="B444" s="490"/>
      <c r="C444" s="484" t="s">
        <v>9</v>
      </c>
      <c r="D444" s="484" t="s">
        <v>16</v>
      </c>
      <c r="E444" s="516" t="s">
        <v>840</v>
      </c>
      <c r="F444" s="492" t="s">
        <v>11</v>
      </c>
      <c r="G444" s="484" t="s">
        <v>857</v>
      </c>
      <c r="H444" s="484">
        <v>1</v>
      </c>
      <c r="I444" s="484">
        <v>5</v>
      </c>
      <c r="J444" s="516" t="s">
        <v>841</v>
      </c>
      <c r="K444" s="526">
        <v>1255480000</v>
      </c>
      <c r="L444" s="518">
        <v>577633794</v>
      </c>
      <c r="M444" s="518">
        <v>217815</v>
      </c>
      <c r="N444" s="481"/>
    </row>
    <row r="445" spans="1:17" s="46" customFormat="1" ht="15.75" x14ac:dyDescent="0.25">
      <c r="A445" s="479"/>
      <c r="B445" s="490"/>
      <c r="C445" s="484" t="s">
        <v>9</v>
      </c>
      <c r="D445" s="484" t="s">
        <v>16</v>
      </c>
      <c r="E445" s="516" t="s">
        <v>842</v>
      </c>
      <c r="F445" s="492" t="s">
        <v>11</v>
      </c>
      <c r="G445" s="484" t="s">
        <v>858</v>
      </c>
      <c r="H445" s="484">
        <v>1</v>
      </c>
      <c r="I445" s="484">
        <v>5</v>
      </c>
      <c r="J445" s="516">
        <v>2012</v>
      </c>
      <c r="K445" s="526">
        <v>752000000</v>
      </c>
      <c r="L445" s="518">
        <v>451275200</v>
      </c>
      <c r="M445" s="518">
        <v>223003</v>
      </c>
      <c r="N445" s="481"/>
    </row>
    <row r="446" spans="1:17" s="46" customFormat="1" ht="15.75" x14ac:dyDescent="0.25">
      <c r="A446" s="479"/>
      <c r="B446" s="490"/>
      <c r="C446" s="484" t="s">
        <v>9</v>
      </c>
      <c r="D446" s="484" t="s">
        <v>16</v>
      </c>
      <c r="E446" s="516" t="s">
        <v>843</v>
      </c>
      <c r="F446" s="492" t="s">
        <v>11</v>
      </c>
      <c r="G446" s="484" t="s">
        <v>656</v>
      </c>
      <c r="H446" s="484">
        <v>1</v>
      </c>
      <c r="I446" s="484">
        <v>5</v>
      </c>
      <c r="J446" s="516">
        <v>2001</v>
      </c>
      <c r="K446" s="526">
        <v>626860600</v>
      </c>
      <c r="L446" s="518">
        <v>0</v>
      </c>
      <c r="M446" s="518">
        <v>419774</v>
      </c>
      <c r="N446" s="481"/>
    </row>
    <row r="447" spans="1:17" s="46" customFormat="1" x14ac:dyDescent="0.25">
      <c r="A447" s="479"/>
      <c r="B447" s="481" t="s">
        <v>844</v>
      </c>
      <c r="C447" s="490"/>
      <c r="D447" s="489"/>
      <c r="E447" s="514"/>
      <c r="F447" s="490"/>
      <c r="G447" s="490"/>
      <c r="H447" s="489"/>
      <c r="I447" s="489"/>
      <c r="J447" s="489"/>
      <c r="K447" s="519"/>
      <c r="L447" s="520"/>
      <c r="M447" s="520"/>
      <c r="N447" s="481"/>
      <c r="Q447" s="46" t="s">
        <v>21</v>
      </c>
    </row>
    <row r="448" spans="1:17" s="46" customFormat="1" ht="15.75" x14ac:dyDescent="0.25">
      <c r="A448" s="479"/>
      <c r="B448" s="490"/>
      <c r="C448" s="484" t="s">
        <v>9</v>
      </c>
      <c r="D448" s="484" t="s">
        <v>17</v>
      </c>
      <c r="E448" s="516" t="s">
        <v>845</v>
      </c>
      <c r="F448" s="492" t="s">
        <v>11</v>
      </c>
      <c r="G448" s="484" t="s">
        <v>15</v>
      </c>
      <c r="H448" s="484">
        <v>1</v>
      </c>
      <c r="I448" s="484">
        <v>5</v>
      </c>
      <c r="J448" s="516" t="s">
        <v>846</v>
      </c>
      <c r="K448" s="517">
        <v>720000000</v>
      </c>
      <c r="L448" s="518">
        <v>198142027</v>
      </c>
      <c r="M448" s="518">
        <v>307642</v>
      </c>
      <c r="N448" s="481"/>
    </row>
    <row r="449" spans="1:14" s="46" customFormat="1" ht="15.75" x14ac:dyDescent="0.25">
      <c r="A449" s="479"/>
      <c r="B449" s="490"/>
      <c r="C449" s="484" t="s">
        <v>18</v>
      </c>
      <c r="D449" s="484" t="s">
        <v>17</v>
      </c>
      <c r="E449" s="516" t="s">
        <v>847</v>
      </c>
      <c r="F449" s="492" t="s">
        <v>11</v>
      </c>
      <c r="G449" s="453" t="s">
        <v>65</v>
      </c>
      <c r="H449" s="484">
        <v>2</v>
      </c>
      <c r="I449" s="484">
        <v>7</v>
      </c>
      <c r="J449" s="516" t="s">
        <v>311</v>
      </c>
      <c r="K449" s="480">
        <v>1040000000</v>
      </c>
      <c r="L449" s="518">
        <v>831896000</v>
      </c>
      <c r="M449" s="518">
        <v>226042</v>
      </c>
      <c r="N449" s="481"/>
    </row>
    <row r="450" spans="1:14" s="46" customFormat="1" ht="15.75" x14ac:dyDescent="0.25">
      <c r="A450" s="479"/>
      <c r="B450" s="490"/>
      <c r="C450" s="484" t="s">
        <v>18</v>
      </c>
      <c r="D450" s="484" t="s">
        <v>455</v>
      </c>
      <c r="E450" s="516" t="s">
        <v>848</v>
      </c>
      <c r="F450" s="516" t="s">
        <v>427</v>
      </c>
      <c r="G450" s="521" t="s">
        <v>313</v>
      </c>
      <c r="H450" s="522">
        <v>1</v>
      </c>
      <c r="I450" s="522">
        <v>16</v>
      </c>
      <c r="J450" s="516">
        <v>2012</v>
      </c>
      <c r="K450" s="480">
        <v>899000000</v>
      </c>
      <c r="L450" s="518">
        <v>299367000</v>
      </c>
      <c r="M450" s="518">
        <v>151156</v>
      </c>
      <c r="N450" s="481"/>
    </row>
    <row r="451" spans="1:14" s="46" customFormat="1" ht="18.75" customHeight="1" x14ac:dyDescent="0.25">
      <c r="A451" s="479"/>
      <c r="B451" s="490"/>
      <c r="C451" s="484" t="s">
        <v>18</v>
      </c>
      <c r="D451" s="484" t="s">
        <v>17</v>
      </c>
      <c r="E451" s="516" t="s">
        <v>849</v>
      </c>
      <c r="F451" s="453" t="s">
        <v>97</v>
      </c>
      <c r="G451" s="521" t="s">
        <v>859</v>
      </c>
      <c r="H451" s="522">
        <v>2</v>
      </c>
      <c r="I451" s="522">
        <v>7</v>
      </c>
      <c r="J451" s="516">
        <v>2020</v>
      </c>
      <c r="K451" s="480">
        <v>1100000000</v>
      </c>
      <c r="L451" s="518">
        <v>953260000</v>
      </c>
      <c r="M451" s="518">
        <v>112859</v>
      </c>
      <c r="N451" s="481"/>
    </row>
    <row r="452" spans="1:14" s="46" customFormat="1" x14ac:dyDescent="0.25">
      <c r="A452" s="479"/>
      <c r="B452" s="481" t="s">
        <v>860</v>
      </c>
      <c r="C452" s="527"/>
      <c r="D452" s="484"/>
      <c r="E452" s="523"/>
      <c r="F452" s="481"/>
      <c r="G452" s="524"/>
      <c r="H452" s="522"/>
      <c r="I452" s="522"/>
      <c r="J452" s="484"/>
      <c r="K452" s="480"/>
      <c r="L452" s="518"/>
      <c r="M452" s="518"/>
      <c r="N452" s="481"/>
    </row>
    <row r="453" spans="1:14" s="46" customFormat="1" ht="15.75" x14ac:dyDescent="0.25">
      <c r="A453" s="479"/>
      <c r="B453" s="490"/>
      <c r="C453" s="484" t="s">
        <v>18</v>
      </c>
      <c r="D453" s="484" t="s">
        <v>337</v>
      </c>
      <c r="E453" s="516" t="s">
        <v>850</v>
      </c>
      <c r="F453" s="516" t="s">
        <v>251</v>
      </c>
      <c r="G453" s="522" t="s">
        <v>861</v>
      </c>
      <c r="H453" s="522">
        <v>1</v>
      </c>
      <c r="I453" s="522">
        <v>3</v>
      </c>
      <c r="J453" s="516">
        <v>2010</v>
      </c>
      <c r="K453" s="480">
        <v>1077000000</v>
      </c>
      <c r="L453" s="518">
        <v>143133300</v>
      </c>
      <c r="M453" s="518">
        <v>30149</v>
      </c>
      <c r="N453" s="481"/>
    </row>
    <row r="454" spans="1:14" s="46" customFormat="1" ht="17.25" customHeight="1" x14ac:dyDescent="0.25">
      <c r="A454" s="479"/>
      <c r="B454" s="481" t="s">
        <v>862</v>
      </c>
      <c r="C454" s="481"/>
      <c r="D454" s="484"/>
      <c r="E454" s="523"/>
      <c r="F454" s="481"/>
      <c r="G454" s="481"/>
      <c r="H454" s="481"/>
      <c r="I454" s="481"/>
      <c r="J454" s="481"/>
      <c r="K454" s="480"/>
      <c r="L454" s="480"/>
      <c r="M454" s="480"/>
      <c r="N454" s="481"/>
    </row>
    <row r="455" spans="1:14" s="46" customFormat="1" ht="47.25" x14ac:dyDescent="0.25">
      <c r="A455" s="479"/>
      <c r="B455" s="490"/>
      <c r="C455" s="484" t="s">
        <v>18</v>
      </c>
      <c r="D455" s="570" t="s">
        <v>337</v>
      </c>
      <c r="E455" s="516" t="s">
        <v>851</v>
      </c>
      <c r="F455" s="516" t="s">
        <v>251</v>
      </c>
      <c r="G455" s="522" t="s">
        <v>852</v>
      </c>
      <c r="H455" s="484">
        <v>1</v>
      </c>
      <c r="I455" s="484">
        <v>3</v>
      </c>
      <c r="J455" s="516" t="s">
        <v>853</v>
      </c>
      <c r="K455" s="480">
        <v>233503000</v>
      </c>
      <c r="L455" s="518">
        <v>0</v>
      </c>
      <c r="M455" s="516" t="s">
        <v>854</v>
      </c>
      <c r="N455" s="516"/>
    </row>
    <row r="456" spans="1:14" s="46" customFormat="1" ht="25.5" customHeight="1" x14ac:dyDescent="0.25">
      <c r="A456" s="477"/>
      <c r="B456" s="481"/>
      <c r="C456" s="484" t="s">
        <v>18</v>
      </c>
      <c r="D456" s="522" t="s">
        <v>14</v>
      </c>
      <c r="E456" s="516" t="s">
        <v>855</v>
      </c>
      <c r="F456" s="516" t="s">
        <v>863</v>
      </c>
      <c r="G456" s="522" t="s">
        <v>864</v>
      </c>
      <c r="H456" s="484">
        <v>1</v>
      </c>
      <c r="I456" s="484">
        <v>5</v>
      </c>
      <c r="J456" s="516">
        <v>2015</v>
      </c>
      <c r="K456" s="480">
        <v>647700000</v>
      </c>
      <c r="L456" s="518">
        <v>258950460</v>
      </c>
      <c r="M456" s="518">
        <v>56745</v>
      </c>
      <c r="N456" s="481"/>
    </row>
    <row r="457" spans="1:14" x14ac:dyDescent="0.25">
      <c r="A457" s="1"/>
      <c r="B457" s="1"/>
      <c r="C457" s="1"/>
      <c r="D457" s="26"/>
      <c r="E457" s="13"/>
      <c r="F457" s="1"/>
      <c r="G457" s="1"/>
      <c r="H457" s="1"/>
      <c r="I457" s="1"/>
      <c r="J457" s="1"/>
      <c r="K457" s="14"/>
      <c r="L457" s="14"/>
      <c r="M457" s="14"/>
      <c r="N457" s="1"/>
    </row>
    <row r="458" spans="1:14" hidden="1" x14ac:dyDescent="0.25">
      <c r="A458" s="5"/>
      <c r="B458" s="13" t="s">
        <v>35</v>
      </c>
      <c r="C458" s="13"/>
      <c r="D458" s="30"/>
      <c r="E458" s="13"/>
      <c r="F458" s="13"/>
      <c r="G458" s="13"/>
      <c r="H458" s="13"/>
      <c r="I458" s="739" t="s">
        <v>38</v>
      </c>
      <c r="J458" s="739"/>
      <c r="K458" s="739"/>
      <c r="L458" s="739"/>
      <c r="M458" s="17"/>
      <c r="N458" s="5"/>
    </row>
    <row r="459" spans="1:14" hidden="1" x14ac:dyDescent="0.25">
      <c r="A459" s="5"/>
      <c r="B459" s="13" t="s">
        <v>36</v>
      </c>
      <c r="C459" s="13"/>
      <c r="D459" s="30"/>
      <c r="E459" s="13"/>
      <c r="F459" s="13"/>
      <c r="G459" s="13"/>
      <c r="H459" s="13"/>
      <c r="I459" s="740" t="s">
        <v>39</v>
      </c>
      <c r="J459" s="740"/>
      <c r="K459" s="740"/>
      <c r="L459" s="740"/>
      <c r="M459" s="18"/>
      <c r="N459" s="5"/>
    </row>
    <row r="460" spans="1:14" hidden="1" x14ac:dyDescent="0.25">
      <c r="A460" s="5"/>
      <c r="B460" s="13" t="s">
        <v>37</v>
      </c>
      <c r="C460" s="13"/>
      <c r="D460" s="30"/>
      <c r="E460" s="13"/>
      <c r="F460" s="13"/>
      <c r="G460" s="13"/>
      <c r="H460" s="13"/>
      <c r="I460" s="13"/>
      <c r="J460" s="13"/>
      <c r="K460" s="13"/>
      <c r="L460" s="13"/>
      <c r="M460" s="5"/>
      <c r="N460" s="5"/>
    </row>
    <row r="461" spans="1:14" hidden="1" x14ac:dyDescent="0.25">
      <c r="A461" s="5"/>
      <c r="B461" s="13"/>
      <c r="C461" s="13"/>
      <c r="D461" s="30"/>
      <c r="E461" s="13"/>
      <c r="F461" s="13"/>
      <c r="G461" s="13"/>
      <c r="H461" s="13"/>
      <c r="I461" s="13"/>
      <c r="J461" s="13"/>
      <c r="K461" s="13"/>
      <c r="L461" s="13"/>
      <c r="M461" s="5"/>
      <c r="N461" s="5"/>
    </row>
    <row r="462" spans="1:14" hidden="1" x14ac:dyDescent="0.25">
      <c r="A462" s="5"/>
      <c r="B462" s="13"/>
      <c r="C462" s="13"/>
      <c r="D462" s="30"/>
      <c r="E462" s="13"/>
      <c r="F462" s="13"/>
      <c r="G462" s="13"/>
      <c r="H462" s="13"/>
      <c r="I462" s="13"/>
      <c r="J462" s="13"/>
      <c r="K462" s="13"/>
      <c r="L462" s="13"/>
      <c r="M462" s="5"/>
      <c r="N462" s="5"/>
    </row>
    <row r="463" spans="1:14" hidden="1" x14ac:dyDescent="0.25">
      <c r="A463" s="5"/>
      <c r="B463" s="13"/>
      <c r="C463" s="13"/>
      <c r="D463" s="30"/>
      <c r="E463" s="13"/>
      <c r="F463" s="13"/>
      <c r="G463" s="13"/>
      <c r="H463" s="13"/>
      <c r="I463" s="13"/>
      <c r="J463" s="13"/>
      <c r="K463" s="13"/>
      <c r="L463" s="13"/>
      <c r="M463" s="5"/>
      <c r="N463" s="5"/>
    </row>
    <row r="464" spans="1:14" hidden="1" x14ac:dyDescent="0.25">
      <c r="B464" s="1" t="s">
        <v>50</v>
      </c>
      <c r="C464" s="13"/>
      <c r="D464" s="30"/>
      <c r="E464" s="13"/>
      <c r="F464" s="13"/>
      <c r="G464" s="13"/>
      <c r="H464" s="13"/>
      <c r="I464" s="13"/>
      <c r="J464" s="13"/>
      <c r="K464" s="13"/>
      <c r="L464" s="13"/>
      <c r="M464" s="5"/>
      <c r="N464" s="5"/>
    </row>
    <row r="465" spans="1:14" x14ac:dyDescent="0.25">
      <c r="A465" s="5"/>
      <c r="B465" s="13"/>
      <c r="C465" s="13"/>
      <c r="D465" s="30"/>
      <c r="E465" s="13"/>
      <c r="F465" s="13"/>
      <c r="G465" s="13"/>
      <c r="H465" s="13"/>
      <c r="I465" s="13"/>
      <c r="J465" s="13"/>
      <c r="K465" s="13"/>
      <c r="L465" s="13"/>
      <c r="M465" s="5"/>
      <c r="N465" s="5"/>
    </row>
    <row r="466" spans="1:14" x14ac:dyDescent="0.25">
      <c r="A466" s="5"/>
      <c r="B466" s="13"/>
      <c r="C466" s="13"/>
      <c r="D466" s="30"/>
      <c r="E466" s="13"/>
      <c r="F466" s="13"/>
      <c r="G466" s="13"/>
      <c r="H466" s="13"/>
      <c r="I466" s="13"/>
      <c r="J466" s="13"/>
      <c r="K466" s="13"/>
      <c r="L466" s="13"/>
      <c r="M466" s="5"/>
      <c r="N466" s="5"/>
    </row>
    <row r="467" spans="1:14" x14ac:dyDescent="0.25">
      <c r="B467" s="1"/>
      <c r="C467" s="1"/>
      <c r="D467" s="26"/>
      <c r="E467" s="13"/>
      <c r="F467" s="1"/>
      <c r="G467" s="1"/>
      <c r="H467" s="1"/>
      <c r="I467" s="1"/>
      <c r="J467" s="1"/>
      <c r="K467" s="14"/>
      <c r="L467" s="14"/>
    </row>
    <row r="468" spans="1:14" x14ac:dyDescent="0.25">
      <c r="B468" s="1"/>
      <c r="C468" s="1"/>
      <c r="D468" s="26"/>
      <c r="E468" s="13"/>
      <c r="F468" s="1"/>
      <c r="G468" s="1"/>
      <c r="H468" s="1"/>
      <c r="I468" s="1"/>
      <c r="J468" s="1"/>
      <c r="K468" s="14"/>
      <c r="L468" s="14"/>
    </row>
    <row r="469" spans="1:14" x14ac:dyDescent="0.25">
      <c r="B469" s="1"/>
      <c r="C469" s="1"/>
      <c r="D469" s="26"/>
      <c r="E469" s="13"/>
      <c r="F469" s="1"/>
      <c r="G469" s="1"/>
      <c r="H469" s="1"/>
      <c r="I469" s="1"/>
      <c r="J469" s="1"/>
      <c r="K469" s="14"/>
      <c r="L469" s="14"/>
    </row>
  </sheetData>
  <mergeCells count="26">
    <mergeCell ref="A2:N2"/>
    <mergeCell ref="I458:L458"/>
    <mergeCell ref="I459:L459"/>
    <mergeCell ref="M1:N1"/>
    <mergeCell ref="B42:B43"/>
    <mergeCell ref="B44:B49"/>
    <mergeCell ref="F44:F47"/>
    <mergeCell ref="G44:G47"/>
    <mergeCell ref="A42:A43"/>
    <mergeCell ref="A44:A49"/>
    <mergeCell ref="N78:N79"/>
    <mergeCell ref="N93:N94"/>
    <mergeCell ref="C101:C104"/>
    <mergeCell ref="A136:A141"/>
    <mergeCell ref="B136:B141"/>
    <mergeCell ref="C105:C108"/>
    <mergeCell ref="A333:A335"/>
    <mergeCell ref="B333:B335"/>
    <mergeCell ref="A338:A339"/>
    <mergeCell ref="B338:B339"/>
    <mergeCell ref="B101:B104"/>
    <mergeCell ref="A101:A104"/>
    <mergeCell ref="B105:B108"/>
    <mergeCell ref="A105:A108"/>
    <mergeCell ref="A331:A332"/>
    <mergeCell ref="B331:B332"/>
  </mergeCells>
  <pageMargins left="0.27" right="0.12" top="0.14000000000000001" bottom="0.06" header="0.12" footer="0.14000000000000001"/>
  <pageSetup paperSize="9" scale="8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8"/>
  <sheetViews>
    <sheetView zoomScale="110" zoomScaleNormal="110" workbookViewId="0">
      <pane ySplit="1815" topLeftCell="A155" activePane="bottomLeft"/>
      <selection pane="bottomLeft" activeCell="E158" sqref="E158"/>
    </sheetView>
  </sheetViews>
  <sheetFormatPr defaultRowHeight="15" x14ac:dyDescent="0.25"/>
  <cols>
    <col min="1" max="1" width="6.7109375" customWidth="1"/>
    <col min="2" max="2" width="37.42578125" customWidth="1"/>
    <col min="3" max="3" width="21.7109375" customWidth="1"/>
    <col min="4" max="4" width="19.42578125" customWidth="1"/>
    <col min="5" max="5" width="55.28515625" customWidth="1"/>
    <col min="6" max="6" width="15.7109375" customWidth="1"/>
  </cols>
  <sheetData>
    <row r="1" spans="1:6" x14ac:dyDescent="0.25">
      <c r="F1" s="31" t="s">
        <v>55</v>
      </c>
    </row>
    <row r="2" spans="1:6" ht="18.75" x14ac:dyDescent="0.3">
      <c r="A2" s="764" t="s">
        <v>58</v>
      </c>
      <c r="B2" s="764"/>
      <c r="C2" s="764"/>
      <c r="D2" s="764"/>
      <c r="E2" s="764"/>
      <c r="F2" s="764"/>
    </row>
    <row r="4" spans="1:6" s="6" customFormat="1" ht="18.75" customHeight="1" x14ac:dyDescent="0.25">
      <c r="A4" s="3" t="s">
        <v>40</v>
      </c>
      <c r="B4" s="3" t="s">
        <v>2</v>
      </c>
      <c r="C4" s="3" t="s">
        <v>42</v>
      </c>
      <c r="D4" s="3" t="s">
        <v>41</v>
      </c>
      <c r="E4" s="3" t="s">
        <v>45</v>
      </c>
      <c r="F4" s="3" t="s">
        <v>43</v>
      </c>
    </row>
    <row r="5" spans="1:6" s="21" customFormat="1" x14ac:dyDescent="0.25">
      <c r="A5" s="20" t="s">
        <v>22</v>
      </c>
      <c r="B5" s="20" t="s">
        <v>23</v>
      </c>
      <c r="C5" s="20" t="s">
        <v>24</v>
      </c>
      <c r="D5" s="20" t="s">
        <v>25</v>
      </c>
      <c r="E5" s="20" t="s">
        <v>26</v>
      </c>
      <c r="F5" s="20" t="s">
        <v>27</v>
      </c>
    </row>
    <row r="6" spans="1:6" s="23" customFormat="1" x14ac:dyDescent="0.25">
      <c r="A6" s="63">
        <v>1</v>
      </c>
      <c r="B6" s="65" t="s">
        <v>60</v>
      </c>
      <c r="C6" s="65">
        <v>24</v>
      </c>
      <c r="D6" s="65">
        <v>2</v>
      </c>
      <c r="E6" s="65">
        <v>2</v>
      </c>
      <c r="F6" s="44"/>
    </row>
    <row r="7" spans="1:6" s="56" customFormat="1" x14ac:dyDescent="0.25">
      <c r="A7" s="63">
        <v>2</v>
      </c>
      <c r="B7" s="65" t="s">
        <v>73</v>
      </c>
      <c r="C7" s="65">
        <f>C8+C9</f>
        <v>84</v>
      </c>
      <c r="D7" s="65">
        <f t="shared" ref="D7:E7" si="0">D8+D9</f>
        <v>4</v>
      </c>
      <c r="E7" s="65">
        <f t="shared" si="0"/>
        <v>5</v>
      </c>
      <c r="F7" s="55"/>
    </row>
    <row r="8" spans="1:6" s="23" customFormat="1" x14ac:dyDescent="0.25">
      <c r="B8" s="47" t="s">
        <v>112</v>
      </c>
      <c r="C8" s="48">
        <v>66</v>
      </c>
      <c r="D8" s="48">
        <v>4</v>
      </c>
      <c r="E8" s="48">
        <v>4</v>
      </c>
      <c r="F8" s="48"/>
    </row>
    <row r="9" spans="1:6" x14ac:dyDescent="0.25">
      <c r="A9" s="48"/>
      <c r="B9" s="48" t="s">
        <v>74</v>
      </c>
      <c r="C9" s="48">
        <v>18</v>
      </c>
      <c r="D9" s="48">
        <v>0</v>
      </c>
      <c r="E9" s="48">
        <v>1</v>
      </c>
      <c r="F9" s="48"/>
    </row>
    <row r="10" spans="1:6" x14ac:dyDescent="0.25">
      <c r="A10" s="63">
        <v>3</v>
      </c>
      <c r="B10" s="65" t="s">
        <v>118</v>
      </c>
      <c r="C10" s="65">
        <f>SUM(C11:C17)</f>
        <v>383</v>
      </c>
      <c r="D10" s="65">
        <f t="shared" ref="D10:E10" si="1">SUM(D11:D17)</f>
        <v>6</v>
      </c>
      <c r="E10" s="65">
        <f t="shared" si="1"/>
        <v>6</v>
      </c>
      <c r="F10" s="9"/>
    </row>
    <row r="11" spans="1:6" s="66" customFormat="1" x14ac:dyDescent="0.25">
      <c r="A11" s="59"/>
      <c r="B11" s="69" t="s">
        <v>113</v>
      </c>
      <c r="C11" s="67">
        <v>37</v>
      </c>
      <c r="D11" s="67">
        <v>2</v>
      </c>
      <c r="E11" s="67">
        <v>4</v>
      </c>
      <c r="F11" s="48"/>
    </row>
    <row r="12" spans="1:6" s="66" customFormat="1" x14ac:dyDescent="0.25">
      <c r="A12" s="59"/>
      <c r="B12" s="69" t="s">
        <v>86</v>
      </c>
      <c r="C12" s="67">
        <v>26</v>
      </c>
      <c r="D12" s="67">
        <v>3</v>
      </c>
      <c r="E12" s="67">
        <v>0</v>
      </c>
      <c r="F12" s="48"/>
    </row>
    <row r="13" spans="1:6" s="66" customFormat="1" x14ac:dyDescent="0.25">
      <c r="A13" s="59"/>
      <c r="B13" s="69" t="s">
        <v>105</v>
      </c>
      <c r="C13" s="67">
        <v>6</v>
      </c>
      <c r="D13" s="67">
        <v>1</v>
      </c>
      <c r="E13" s="67">
        <v>1</v>
      </c>
      <c r="F13" s="48"/>
    </row>
    <row r="14" spans="1:6" s="66" customFormat="1" x14ac:dyDescent="0.25">
      <c r="A14" s="59"/>
      <c r="B14" s="69" t="s">
        <v>114</v>
      </c>
      <c r="C14" s="67">
        <v>23</v>
      </c>
      <c r="D14" s="67">
        <v>0</v>
      </c>
      <c r="E14" s="67">
        <v>0</v>
      </c>
      <c r="F14" s="48"/>
    </row>
    <row r="15" spans="1:6" s="66" customFormat="1" x14ac:dyDescent="0.25">
      <c r="A15" s="59"/>
      <c r="B15" s="69" t="s">
        <v>115</v>
      </c>
      <c r="C15" s="67">
        <v>200</v>
      </c>
      <c r="D15" s="67">
        <v>0</v>
      </c>
      <c r="E15" s="67">
        <v>1</v>
      </c>
      <c r="F15" s="48"/>
    </row>
    <row r="16" spans="1:6" s="66" customFormat="1" x14ac:dyDescent="0.25">
      <c r="A16" s="59"/>
      <c r="B16" s="69" t="s">
        <v>116</v>
      </c>
      <c r="C16" s="67">
        <v>59</v>
      </c>
      <c r="D16" s="67">
        <v>0</v>
      </c>
      <c r="E16" s="67">
        <v>0</v>
      </c>
      <c r="F16" s="48"/>
    </row>
    <row r="17" spans="1:14" s="46" customFormat="1" x14ac:dyDescent="0.25">
      <c r="A17" s="59"/>
      <c r="B17" s="69" t="s">
        <v>117</v>
      </c>
      <c r="C17" s="67">
        <v>32</v>
      </c>
      <c r="D17" s="67">
        <v>0</v>
      </c>
      <c r="E17" s="67">
        <v>0</v>
      </c>
      <c r="F17" s="48"/>
      <c r="G17" s="66"/>
      <c r="H17" s="66"/>
      <c r="I17" s="66"/>
      <c r="J17" s="66"/>
      <c r="K17" s="66"/>
      <c r="L17" s="66"/>
      <c r="M17" s="66"/>
      <c r="N17" s="66"/>
    </row>
    <row r="18" spans="1:14" s="77" customFormat="1" ht="18" customHeight="1" x14ac:dyDescent="0.25">
      <c r="A18" s="61">
        <v>4</v>
      </c>
      <c r="B18" s="78" t="s">
        <v>874</v>
      </c>
      <c r="C18" s="79">
        <v>98</v>
      </c>
      <c r="D18" s="79">
        <v>2</v>
      </c>
      <c r="E18" s="79">
        <v>3</v>
      </c>
      <c r="F18" s="49"/>
    </row>
    <row r="19" spans="1:14" s="77" customFormat="1" ht="33" customHeight="1" x14ac:dyDescent="0.25">
      <c r="A19" s="61">
        <v>5</v>
      </c>
      <c r="B19" s="81" t="s">
        <v>132</v>
      </c>
      <c r="C19" s="79">
        <v>102</v>
      </c>
      <c r="D19" s="79">
        <v>4</v>
      </c>
      <c r="E19" s="79">
        <v>7</v>
      </c>
      <c r="F19" s="49"/>
    </row>
    <row r="20" spans="1:14" s="77" customFormat="1" ht="17.25" customHeight="1" x14ac:dyDescent="0.25">
      <c r="A20" s="61">
        <v>6</v>
      </c>
      <c r="B20" s="81" t="s">
        <v>207</v>
      </c>
      <c r="C20" s="107">
        <f>SUM(C21:C28)+C37+C38+C39+C40+C41+C42+C43+C44</f>
        <v>502</v>
      </c>
      <c r="D20" s="107">
        <f t="shared" ref="D20:E20" si="2">SUM(D21:D28)+D37+D38+D39+D40+D41+D42+D43+D44</f>
        <v>22</v>
      </c>
      <c r="E20" s="107">
        <f t="shared" si="2"/>
        <v>26</v>
      </c>
      <c r="F20" s="49"/>
    </row>
    <row r="21" spans="1:14" s="21" customFormat="1" ht="20.100000000000001" customHeight="1" x14ac:dyDescent="0.25">
      <c r="A21" s="92">
        <v>6.1</v>
      </c>
      <c r="B21" s="93" t="s">
        <v>210</v>
      </c>
      <c r="C21" s="104">
        <v>40</v>
      </c>
      <c r="D21" s="104">
        <v>4</v>
      </c>
      <c r="E21" s="104">
        <v>4</v>
      </c>
      <c r="F21" s="54"/>
    </row>
    <row r="22" spans="1:14" s="21" customFormat="1" ht="20.100000000000001" customHeight="1" x14ac:dyDescent="0.25">
      <c r="A22" s="92">
        <v>6.2</v>
      </c>
      <c r="B22" s="93" t="s">
        <v>146</v>
      </c>
      <c r="C22" s="105">
        <v>19</v>
      </c>
      <c r="D22" s="104">
        <v>1</v>
      </c>
      <c r="E22" s="104">
        <v>1</v>
      </c>
      <c r="F22" s="54"/>
    </row>
    <row r="23" spans="1:14" s="21" customFormat="1" ht="20.100000000000001" customHeight="1" x14ac:dyDescent="0.25">
      <c r="A23" s="92">
        <v>6.3</v>
      </c>
      <c r="B23" s="93" t="s">
        <v>148</v>
      </c>
      <c r="C23" s="104">
        <v>31</v>
      </c>
      <c r="D23" s="104">
        <v>1</v>
      </c>
      <c r="E23" s="104">
        <v>1</v>
      </c>
      <c r="F23" s="54"/>
    </row>
    <row r="24" spans="1:14" s="21" customFormat="1" ht="20.100000000000001" customHeight="1" x14ac:dyDescent="0.25">
      <c r="A24" s="92">
        <v>6.4</v>
      </c>
      <c r="B24" s="93" t="s">
        <v>151</v>
      </c>
      <c r="C24" s="104">
        <v>13</v>
      </c>
      <c r="D24" s="104">
        <v>1</v>
      </c>
      <c r="E24" s="104">
        <v>1</v>
      </c>
      <c r="F24" s="54"/>
    </row>
    <row r="25" spans="1:14" s="21" customFormat="1" ht="20.100000000000001" customHeight="1" x14ac:dyDescent="0.25">
      <c r="A25" s="92">
        <v>6.5</v>
      </c>
      <c r="B25" s="93" t="s">
        <v>153</v>
      </c>
      <c r="C25" s="104">
        <v>56</v>
      </c>
      <c r="D25" s="104">
        <v>1</v>
      </c>
      <c r="E25" s="104">
        <v>1</v>
      </c>
      <c r="F25" s="54"/>
    </row>
    <row r="26" spans="1:14" s="21" customFormat="1" ht="20.100000000000001" customHeight="1" x14ac:dyDescent="0.25">
      <c r="A26" s="92">
        <v>6.6</v>
      </c>
      <c r="B26" s="93" t="s">
        <v>155</v>
      </c>
      <c r="C26" s="104">
        <v>48</v>
      </c>
      <c r="D26" s="104">
        <v>1</v>
      </c>
      <c r="E26" s="104">
        <v>1</v>
      </c>
      <c r="F26" s="54"/>
    </row>
    <row r="27" spans="1:14" s="95" customFormat="1" ht="20.100000000000001" customHeight="1" x14ac:dyDescent="0.25">
      <c r="A27" s="92">
        <v>6.7</v>
      </c>
      <c r="B27" s="93" t="s">
        <v>158</v>
      </c>
      <c r="C27" s="104">
        <v>14</v>
      </c>
      <c r="D27" s="104">
        <v>1</v>
      </c>
      <c r="E27" s="104">
        <v>1</v>
      </c>
      <c r="F27" s="94"/>
    </row>
    <row r="28" spans="1:14" s="95" customFormat="1" ht="20.100000000000001" customHeight="1" x14ac:dyDescent="0.25">
      <c r="A28" s="92">
        <v>6.8</v>
      </c>
      <c r="B28" s="93" t="s">
        <v>160</v>
      </c>
      <c r="C28" s="104">
        <f>SUM(C29:C36)</f>
        <v>125</v>
      </c>
      <c r="D28" s="104">
        <f>SUM(D29:D36)</f>
        <v>10</v>
      </c>
      <c r="E28" s="104">
        <f>SUM(E29:E36)</f>
        <v>11</v>
      </c>
      <c r="F28" s="94"/>
    </row>
    <row r="29" spans="1:14" s="21" customFormat="1" ht="20.100000000000001" customHeight="1" x14ac:dyDescent="0.25">
      <c r="A29" s="54" t="s">
        <v>208</v>
      </c>
      <c r="B29" s="96" t="s">
        <v>161</v>
      </c>
      <c r="C29" s="39">
        <v>39</v>
      </c>
      <c r="D29" s="39">
        <v>3</v>
      </c>
      <c r="E29" s="39">
        <v>4</v>
      </c>
      <c r="F29" s="54"/>
    </row>
    <row r="30" spans="1:14" s="21" customFormat="1" ht="20.100000000000001" customHeight="1" x14ac:dyDescent="0.25">
      <c r="A30" s="54" t="s">
        <v>208</v>
      </c>
      <c r="B30" s="96" t="s">
        <v>169</v>
      </c>
      <c r="C30" s="39">
        <v>8</v>
      </c>
      <c r="D30" s="39">
        <v>1</v>
      </c>
      <c r="E30" s="39">
        <v>1</v>
      </c>
      <c r="F30" s="54"/>
    </row>
    <row r="31" spans="1:14" s="98" customFormat="1" ht="20.100000000000001" customHeight="1" x14ac:dyDescent="0.25">
      <c r="A31" s="54" t="s">
        <v>208</v>
      </c>
      <c r="B31" s="97" t="s">
        <v>172</v>
      </c>
      <c r="C31" s="39">
        <v>8</v>
      </c>
      <c r="D31" s="39">
        <v>1</v>
      </c>
      <c r="E31" s="39">
        <v>1</v>
      </c>
      <c r="F31" s="45"/>
    </row>
    <row r="32" spans="1:14" s="21" customFormat="1" ht="20.100000000000001" customHeight="1" x14ac:dyDescent="0.25">
      <c r="A32" s="54" t="s">
        <v>208</v>
      </c>
      <c r="B32" s="96" t="s">
        <v>174</v>
      </c>
      <c r="C32" s="39">
        <v>8</v>
      </c>
      <c r="D32" s="39">
        <v>1</v>
      </c>
      <c r="E32" s="39">
        <v>1</v>
      </c>
      <c r="F32" s="54"/>
    </row>
    <row r="33" spans="1:6" s="98" customFormat="1" ht="20.100000000000001" customHeight="1" x14ac:dyDescent="0.25">
      <c r="A33" s="54" t="s">
        <v>208</v>
      </c>
      <c r="B33" s="97" t="s">
        <v>176</v>
      </c>
      <c r="C33" s="39">
        <v>9</v>
      </c>
      <c r="D33" s="39">
        <v>1</v>
      </c>
      <c r="E33" s="39">
        <v>1</v>
      </c>
      <c r="F33" s="45"/>
    </row>
    <row r="34" spans="1:6" s="98" customFormat="1" ht="20.100000000000001" customHeight="1" x14ac:dyDescent="0.25">
      <c r="A34" s="54" t="s">
        <v>208</v>
      </c>
      <c r="B34" s="97" t="s">
        <v>178</v>
      </c>
      <c r="C34" s="39">
        <v>20</v>
      </c>
      <c r="D34" s="39">
        <v>1</v>
      </c>
      <c r="E34" s="39">
        <v>1</v>
      </c>
      <c r="F34" s="45"/>
    </row>
    <row r="35" spans="1:6" s="98" customFormat="1" ht="20.100000000000001" customHeight="1" x14ac:dyDescent="0.25">
      <c r="A35" s="54" t="s">
        <v>208</v>
      </c>
      <c r="B35" s="97" t="s">
        <v>182</v>
      </c>
      <c r="C35" s="39">
        <v>17</v>
      </c>
      <c r="D35" s="39">
        <v>1</v>
      </c>
      <c r="E35" s="39">
        <v>1</v>
      </c>
      <c r="F35" s="45"/>
    </row>
    <row r="36" spans="1:6" s="98" customFormat="1" ht="20.100000000000001" customHeight="1" x14ac:dyDescent="0.25">
      <c r="A36" s="54" t="s">
        <v>208</v>
      </c>
      <c r="B36" s="97" t="s">
        <v>185</v>
      </c>
      <c r="C36" s="39">
        <v>16</v>
      </c>
      <c r="D36" s="39">
        <v>1</v>
      </c>
      <c r="E36" s="39">
        <v>1</v>
      </c>
      <c r="F36" s="45"/>
    </row>
    <row r="37" spans="1:6" s="100" customFormat="1" ht="20.100000000000001" customHeight="1" x14ac:dyDescent="0.25">
      <c r="A37" s="92">
        <v>6.9</v>
      </c>
      <c r="B37" s="99" t="s">
        <v>211</v>
      </c>
      <c r="C37" s="104">
        <v>12</v>
      </c>
      <c r="D37" s="104">
        <v>0</v>
      </c>
      <c r="E37" s="104">
        <v>1</v>
      </c>
      <c r="F37" s="68"/>
    </row>
    <row r="38" spans="1:6" s="100" customFormat="1" ht="48.75" customHeight="1" x14ac:dyDescent="0.25">
      <c r="A38" s="102">
        <v>6.1</v>
      </c>
      <c r="B38" s="99" t="s">
        <v>191</v>
      </c>
      <c r="C38" s="104">
        <v>15</v>
      </c>
      <c r="D38" s="104">
        <v>0</v>
      </c>
      <c r="E38" s="104">
        <v>1</v>
      </c>
      <c r="F38" s="75" t="s">
        <v>212</v>
      </c>
    </row>
    <row r="39" spans="1:6" s="100" customFormat="1" ht="33.75" customHeight="1" x14ac:dyDescent="0.25">
      <c r="A39" s="92">
        <v>6.11</v>
      </c>
      <c r="B39" s="99" t="s">
        <v>193</v>
      </c>
      <c r="C39" s="104">
        <v>15</v>
      </c>
      <c r="D39" s="104">
        <v>0</v>
      </c>
      <c r="E39" s="104">
        <v>1</v>
      </c>
      <c r="F39" s="75" t="s">
        <v>212</v>
      </c>
    </row>
    <row r="40" spans="1:6" s="100" customFormat="1" ht="24" customHeight="1" x14ac:dyDescent="0.25">
      <c r="A40" s="92">
        <v>6.12</v>
      </c>
      <c r="B40" s="99" t="s">
        <v>195</v>
      </c>
      <c r="C40" s="104">
        <v>26</v>
      </c>
      <c r="D40" s="104">
        <v>1</v>
      </c>
      <c r="E40" s="104">
        <v>0</v>
      </c>
      <c r="F40" s="101"/>
    </row>
    <row r="41" spans="1:6" s="100" customFormat="1" ht="24" customHeight="1" x14ac:dyDescent="0.25">
      <c r="A41" s="92">
        <v>6.13</v>
      </c>
      <c r="B41" s="99" t="s">
        <v>199</v>
      </c>
      <c r="C41" s="104">
        <v>18</v>
      </c>
      <c r="D41" s="104">
        <v>0</v>
      </c>
      <c r="E41" s="104">
        <v>0</v>
      </c>
      <c r="F41" s="101"/>
    </row>
    <row r="42" spans="1:6" s="100" customFormat="1" ht="24" customHeight="1" x14ac:dyDescent="0.25">
      <c r="A42" s="92">
        <v>6.14</v>
      </c>
      <c r="B42" s="99" t="s">
        <v>201</v>
      </c>
      <c r="C42" s="104">
        <v>25</v>
      </c>
      <c r="D42" s="104">
        <v>1</v>
      </c>
      <c r="E42" s="104">
        <v>0</v>
      </c>
      <c r="F42" s="101"/>
    </row>
    <row r="43" spans="1:6" s="100" customFormat="1" ht="20.100000000000001" customHeight="1" x14ac:dyDescent="0.25">
      <c r="A43" s="92">
        <v>6.15</v>
      </c>
      <c r="B43" s="99" t="s">
        <v>204</v>
      </c>
      <c r="C43" s="104">
        <v>26</v>
      </c>
      <c r="D43" s="104">
        <v>0</v>
      </c>
      <c r="E43" s="104">
        <v>1</v>
      </c>
      <c r="F43" s="68"/>
    </row>
    <row r="44" spans="1:6" s="100" customFormat="1" ht="35.25" customHeight="1" x14ac:dyDescent="0.25">
      <c r="A44" s="92">
        <v>6.16</v>
      </c>
      <c r="B44" s="99" t="s">
        <v>206</v>
      </c>
      <c r="C44" s="106">
        <v>19</v>
      </c>
      <c r="D44" s="104">
        <v>0</v>
      </c>
      <c r="E44" s="104">
        <v>1</v>
      </c>
      <c r="F44" s="103" t="s">
        <v>212</v>
      </c>
    </row>
    <row r="45" spans="1:6" s="77" customFormat="1" ht="27" customHeight="1" x14ac:dyDescent="0.25">
      <c r="A45" s="110">
        <v>7</v>
      </c>
      <c r="B45" s="109" t="s">
        <v>213</v>
      </c>
      <c r="C45" s="79">
        <v>61</v>
      </c>
      <c r="D45" s="79">
        <v>3</v>
      </c>
      <c r="E45" s="79">
        <v>4</v>
      </c>
      <c r="F45" s="49"/>
    </row>
    <row r="46" spans="1:6" s="77" customFormat="1" ht="20.25" customHeight="1" x14ac:dyDescent="0.25">
      <c r="A46" s="80">
        <v>8</v>
      </c>
      <c r="B46" s="81" t="s">
        <v>219</v>
      </c>
      <c r="C46" s="79">
        <f>C47+C48</f>
        <v>128</v>
      </c>
      <c r="D46" s="79">
        <f t="shared" ref="D46:E46" si="3">D47+D48</f>
        <v>7</v>
      </c>
      <c r="E46" s="79">
        <f t="shared" si="3"/>
        <v>12</v>
      </c>
      <c r="F46" s="49"/>
    </row>
    <row r="47" spans="1:6" s="77" customFormat="1" ht="20.25" customHeight="1" x14ac:dyDescent="0.25">
      <c r="A47" s="555"/>
      <c r="B47" s="69" t="s">
        <v>960</v>
      </c>
      <c r="C47" s="247">
        <v>72</v>
      </c>
      <c r="D47" s="247">
        <v>7</v>
      </c>
      <c r="E47" s="247">
        <v>11</v>
      </c>
      <c r="F47" s="49"/>
    </row>
    <row r="48" spans="1:6" s="77" customFormat="1" ht="20.25" customHeight="1" x14ac:dyDescent="0.25">
      <c r="A48" s="555"/>
      <c r="B48" s="69" t="s">
        <v>957</v>
      </c>
      <c r="C48" s="247">
        <v>56</v>
      </c>
      <c r="D48" s="247"/>
      <c r="E48" s="247">
        <v>1</v>
      </c>
      <c r="F48" s="49"/>
    </row>
    <row r="49" spans="1:8" s="77" customFormat="1" ht="20.25" customHeight="1" x14ac:dyDescent="0.25">
      <c r="A49" s="555">
        <v>9</v>
      </c>
      <c r="B49" s="556" t="s">
        <v>268</v>
      </c>
      <c r="C49" s="542">
        <v>19</v>
      </c>
      <c r="D49" s="542">
        <v>2</v>
      </c>
      <c r="E49" s="542">
        <v>4</v>
      </c>
      <c r="F49" s="484"/>
    </row>
    <row r="50" spans="1:8" s="77" customFormat="1" ht="20.25" customHeight="1" x14ac:dyDescent="0.25">
      <c r="A50" s="80">
        <v>10</v>
      </c>
      <c r="B50" s="81" t="s">
        <v>273</v>
      </c>
      <c r="C50" s="79">
        <v>51</v>
      </c>
      <c r="D50" s="79">
        <v>2</v>
      </c>
      <c r="E50" s="79">
        <v>3</v>
      </c>
      <c r="F50" s="49"/>
    </row>
    <row r="51" spans="1:8" s="77" customFormat="1" ht="20.25" customHeight="1" x14ac:dyDescent="0.25">
      <c r="A51" s="80">
        <v>11</v>
      </c>
      <c r="B51" s="81" t="s">
        <v>425</v>
      </c>
      <c r="C51" s="232">
        <f>SUM(C52:C72)</f>
        <v>6251</v>
      </c>
      <c r="D51" s="232">
        <f>SUM(D52:D72)</f>
        <v>52</v>
      </c>
      <c r="E51" s="232">
        <f t="shared" ref="E51" si="4">SUM(E52:E72)</f>
        <v>34</v>
      </c>
      <c r="F51" s="49"/>
    </row>
    <row r="52" spans="1:8" s="221" customFormat="1" ht="21" customHeight="1" x14ac:dyDescent="0.25">
      <c r="A52" s="228" t="s">
        <v>904</v>
      </c>
      <c r="B52" s="386" t="s">
        <v>278</v>
      </c>
      <c r="C52" s="565">
        <v>38</v>
      </c>
      <c r="D52" s="565">
        <v>2</v>
      </c>
      <c r="E52" s="565">
        <v>4</v>
      </c>
      <c r="F52" s="220"/>
    </row>
    <row r="53" spans="1:8" s="185" customFormat="1" ht="15.75" x14ac:dyDescent="0.25">
      <c r="A53" s="59">
        <v>11.2</v>
      </c>
      <c r="B53" s="69" t="s">
        <v>447</v>
      </c>
      <c r="C53" s="67">
        <v>12</v>
      </c>
      <c r="D53" s="67">
        <v>1</v>
      </c>
      <c r="E53" s="67">
        <v>1</v>
      </c>
      <c r="F53" s="153"/>
    </row>
    <row r="54" spans="1:8" s="185" customFormat="1" ht="15.75" x14ac:dyDescent="0.25">
      <c r="A54" s="59">
        <v>11.3</v>
      </c>
      <c r="B54" s="152" t="s">
        <v>283</v>
      </c>
      <c r="C54" s="67">
        <v>802</v>
      </c>
      <c r="D54" s="67">
        <v>7</v>
      </c>
      <c r="E54" s="67">
        <v>4</v>
      </c>
      <c r="F54" s="153"/>
    </row>
    <row r="55" spans="1:8" s="223" customFormat="1" ht="15.75" customHeight="1" x14ac:dyDescent="0.25">
      <c r="A55" s="49">
        <v>11.4</v>
      </c>
      <c r="B55" s="99" t="s">
        <v>439</v>
      </c>
      <c r="C55" s="247">
        <v>113</v>
      </c>
      <c r="D55" s="247">
        <v>0</v>
      </c>
      <c r="E55" s="247">
        <v>1</v>
      </c>
      <c r="F55" s="148"/>
    </row>
    <row r="56" spans="1:8" s="185" customFormat="1" ht="14.25" customHeight="1" x14ac:dyDescent="0.25">
      <c r="A56" s="59">
        <v>11.5</v>
      </c>
      <c r="B56" s="387" t="s">
        <v>440</v>
      </c>
      <c r="C56" s="67">
        <v>121</v>
      </c>
      <c r="D56" s="67">
        <v>1</v>
      </c>
      <c r="E56" s="67">
        <v>3</v>
      </c>
      <c r="F56" s="153"/>
    </row>
    <row r="57" spans="1:8" s="224" customFormat="1" ht="17.25" customHeight="1" x14ac:dyDescent="0.25">
      <c r="A57" s="49">
        <v>11.6</v>
      </c>
      <c r="B57" s="69" t="s">
        <v>441</v>
      </c>
      <c r="C57" s="247">
        <v>382</v>
      </c>
      <c r="D57" s="247">
        <v>3</v>
      </c>
      <c r="E57" s="247">
        <v>4</v>
      </c>
      <c r="F57" s="147"/>
    </row>
    <row r="58" spans="1:8" s="185" customFormat="1" ht="18" customHeight="1" x14ac:dyDescent="0.25">
      <c r="A58" s="49">
        <v>11.7</v>
      </c>
      <c r="B58" s="563" t="s">
        <v>442</v>
      </c>
      <c r="C58" s="247">
        <v>202</v>
      </c>
      <c r="D58" s="247">
        <v>2</v>
      </c>
      <c r="E58" s="67">
        <v>1</v>
      </c>
      <c r="F58" s="153"/>
    </row>
    <row r="59" spans="1:8" s="185" customFormat="1" ht="15.75" x14ac:dyDescent="0.25">
      <c r="A59" s="59">
        <v>11.8</v>
      </c>
      <c r="B59" s="152" t="s">
        <v>325</v>
      </c>
      <c r="C59" s="67">
        <v>179</v>
      </c>
      <c r="D59" s="67">
        <v>2</v>
      </c>
      <c r="E59" s="67">
        <v>1</v>
      </c>
      <c r="F59" s="153"/>
    </row>
    <row r="60" spans="1:8" s="226" customFormat="1" ht="18" customHeight="1" x14ac:dyDescent="0.25">
      <c r="A60" s="229" t="s">
        <v>905</v>
      </c>
      <c r="B60" s="388" t="s">
        <v>328</v>
      </c>
      <c r="C60" s="566">
        <v>154</v>
      </c>
      <c r="D60" s="566">
        <v>1</v>
      </c>
      <c r="E60" s="566">
        <v>1</v>
      </c>
      <c r="F60" s="225"/>
    </row>
    <row r="61" spans="1:8" s="226" customFormat="1" ht="16.5" customHeight="1" x14ac:dyDescent="0.25">
      <c r="A61" s="49">
        <v>11.1</v>
      </c>
      <c r="B61" s="99" t="s">
        <v>331</v>
      </c>
      <c r="C61" s="247">
        <v>244</v>
      </c>
      <c r="D61" s="67">
        <v>1</v>
      </c>
      <c r="E61" s="67">
        <v>1</v>
      </c>
      <c r="F61" s="153"/>
    </row>
    <row r="62" spans="1:8" s="227" customFormat="1" ht="18.75" customHeight="1" x14ac:dyDescent="0.25">
      <c r="A62" s="49">
        <v>11.11</v>
      </c>
      <c r="B62" s="99" t="s">
        <v>346</v>
      </c>
      <c r="C62" s="247">
        <v>184</v>
      </c>
      <c r="D62" s="67">
        <v>4</v>
      </c>
      <c r="E62" s="67">
        <v>3</v>
      </c>
      <c r="F62" s="153"/>
    </row>
    <row r="63" spans="1:8" s="185" customFormat="1" ht="15.75" x14ac:dyDescent="0.25">
      <c r="A63" s="49">
        <v>11.12</v>
      </c>
      <c r="B63" s="99" t="s">
        <v>443</v>
      </c>
      <c r="C63" s="247">
        <v>346</v>
      </c>
      <c r="D63" s="67">
        <v>3</v>
      </c>
      <c r="E63" s="67">
        <v>1</v>
      </c>
      <c r="F63" s="153"/>
      <c r="H63" s="227"/>
    </row>
    <row r="64" spans="1:8" s="185" customFormat="1" ht="16.5" customHeight="1" x14ac:dyDescent="0.25">
      <c r="A64" s="49">
        <v>11.13</v>
      </c>
      <c r="B64" s="99" t="s">
        <v>369</v>
      </c>
      <c r="C64" s="247">
        <v>323</v>
      </c>
      <c r="D64" s="67">
        <v>3</v>
      </c>
      <c r="E64" s="67">
        <v>1</v>
      </c>
      <c r="F64" s="153"/>
      <c r="H64" s="227"/>
    </row>
    <row r="65" spans="1:8" s="185" customFormat="1" ht="15.75" x14ac:dyDescent="0.25">
      <c r="A65" s="49">
        <v>11.14</v>
      </c>
      <c r="B65" s="99" t="s">
        <v>444</v>
      </c>
      <c r="C65" s="247">
        <v>432</v>
      </c>
      <c r="D65" s="67">
        <v>3</v>
      </c>
      <c r="E65" s="67">
        <v>1</v>
      </c>
      <c r="F65" s="153"/>
      <c r="H65" s="227"/>
    </row>
    <row r="66" spans="1:8" s="185" customFormat="1" ht="15.75" x14ac:dyDescent="0.25">
      <c r="A66" s="49">
        <v>11.15</v>
      </c>
      <c r="B66" s="99" t="s">
        <v>383</v>
      </c>
      <c r="C66" s="389">
        <f>242+53+189</f>
        <v>484</v>
      </c>
      <c r="D66" s="390">
        <v>4</v>
      </c>
      <c r="E66" s="67">
        <v>1</v>
      </c>
      <c r="F66" s="153"/>
    </row>
    <row r="67" spans="1:8" s="185" customFormat="1" ht="15.75" x14ac:dyDescent="0.25">
      <c r="A67" s="49">
        <v>11.16</v>
      </c>
      <c r="B67" s="99" t="s">
        <v>390</v>
      </c>
      <c r="C67" s="247">
        <v>638</v>
      </c>
      <c r="D67" s="67">
        <v>3</v>
      </c>
      <c r="E67" s="67">
        <v>1</v>
      </c>
      <c r="F67" s="153"/>
    </row>
    <row r="68" spans="1:8" s="185" customFormat="1" ht="15.75" x14ac:dyDescent="0.25">
      <c r="A68" s="49">
        <v>11.17</v>
      </c>
      <c r="B68" s="99" t="s">
        <v>395</v>
      </c>
      <c r="C68" s="247">
        <v>40</v>
      </c>
      <c r="D68" s="67">
        <v>0</v>
      </c>
      <c r="E68" s="67">
        <v>1</v>
      </c>
      <c r="F68" s="153"/>
    </row>
    <row r="69" spans="1:8" s="185" customFormat="1" ht="15.75" x14ac:dyDescent="0.25">
      <c r="A69" s="49">
        <v>11.18</v>
      </c>
      <c r="B69" s="99" t="s">
        <v>445</v>
      </c>
      <c r="C69" s="247">
        <v>303</v>
      </c>
      <c r="D69" s="67">
        <v>2</v>
      </c>
      <c r="E69" s="67">
        <v>1</v>
      </c>
      <c r="F69" s="153"/>
    </row>
    <row r="70" spans="1:8" s="185" customFormat="1" ht="15.75" x14ac:dyDescent="0.25">
      <c r="A70" s="49">
        <v>11.19</v>
      </c>
      <c r="B70" s="99" t="s">
        <v>398</v>
      </c>
      <c r="C70" s="247">
        <v>601</v>
      </c>
      <c r="D70" s="67">
        <v>3</v>
      </c>
      <c r="E70" s="67">
        <v>1</v>
      </c>
      <c r="F70" s="153"/>
    </row>
    <row r="71" spans="1:8" s="185" customFormat="1" ht="15.75" x14ac:dyDescent="0.25">
      <c r="A71" s="102">
        <v>11.2</v>
      </c>
      <c r="B71" s="99" t="s">
        <v>446</v>
      </c>
      <c r="C71" s="247">
        <v>325</v>
      </c>
      <c r="D71" s="67">
        <v>3</v>
      </c>
      <c r="E71" s="67">
        <v>1</v>
      </c>
      <c r="F71" s="153"/>
    </row>
    <row r="72" spans="1:8" s="185" customFormat="1" ht="15.75" x14ac:dyDescent="0.25">
      <c r="A72" s="49">
        <v>11.21</v>
      </c>
      <c r="B72" s="99" t="s">
        <v>415</v>
      </c>
      <c r="C72" s="247">
        <v>328</v>
      </c>
      <c r="D72" s="67">
        <v>4</v>
      </c>
      <c r="E72" s="67">
        <v>1</v>
      </c>
      <c r="F72" s="153"/>
    </row>
    <row r="73" spans="1:8" s="66" customFormat="1" ht="18" customHeight="1" x14ac:dyDescent="0.25">
      <c r="A73" s="63">
        <v>12</v>
      </c>
      <c r="B73" s="245" t="s">
        <v>451</v>
      </c>
      <c r="C73" s="65">
        <v>48</v>
      </c>
      <c r="D73" s="65">
        <v>2</v>
      </c>
      <c r="E73" s="65">
        <v>4</v>
      </c>
      <c r="F73" s="65"/>
    </row>
    <row r="74" spans="1:8" s="66" customFormat="1" ht="20.25" customHeight="1" x14ac:dyDescent="0.25">
      <c r="A74" s="63">
        <v>13</v>
      </c>
      <c r="B74" s="245" t="s">
        <v>452</v>
      </c>
      <c r="C74" s="65">
        <v>63</v>
      </c>
      <c r="D74" s="65">
        <v>3</v>
      </c>
      <c r="E74" s="65">
        <v>4</v>
      </c>
      <c r="F74" s="65"/>
    </row>
    <row r="75" spans="1:8" s="56" customFormat="1" ht="21" customHeight="1" x14ac:dyDescent="0.25">
      <c r="A75" s="61">
        <v>14</v>
      </c>
      <c r="B75" s="76" t="s">
        <v>467</v>
      </c>
      <c r="C75" s="79">
        <v>72</v>
      </c>
      <c r="D75" s="79">
        <v>4</v>
      </c>
      <c r="E75" s="79">
        <v>5</v>
      </c>
      <c r="F75" s="76"/>
    </row>
    <row r="76" spans="1:8" s="56" customFormat="1" ht="21" customHeight="1" x14ac:dyDescent="0.25">
      <c r="A76" s="49">
        <v>14.1</v>
      </c>
      <c r="B76" s="68" t="s">
        <v>210</v>
      </c>
      <c r="C76" s="247">
        <v>53</v>
      </c>
      <c r="D76" s="247">
        <v>3</v>
      </c>
      <c r="E76" s="247">
        <v>4</v>
      </c>
      <c r="F76" s="68"/>
    </row>
    <row r="77" spans="1:8" s="46" customFormat="1" ht="30.75" customHeight="1" x14ac:dyDescent="0.25">
      <c r="A77" s="49">
        <v>14.2</v>
      </c>
      <c r="B77" s="101" t="s">
        <v>468</v>
      </c>
      <c r="C77" s="247">
        <v>19</v>
      </c>
      <c r="D77" s="247">
        <v>1</v>
      </c>
      <c r="E77" s="247">
        <v>1</v>
      </c>
      <c r="F77" s="68"/>
    </row>
    <row r="78" spans="1:8" s="46" customFormat="1" ht="18" customHeight="1" x14ac:dyDescent="0.25">
      <c r="A78" s="61">
        <v>15</v>
      </c>
      <c r="B78" s="76" t="s">
        <v>488</v>
      </c>
      <c r="C78" s="79">
        <f>SUM(C79:C83)</f>
        <v>255</v>
      </c>
      <c r="D78" s="79">
        <f t="shared" ref="D78:E78" si="5">SUM(D79:D83)</f>
        <v>5</v>
      </c>
      <c r="E78" s="79">
        <f t="shared" si="5"/>
        <v>6</v>
      </c>
      <c r="F78" s="68"/>
    </row>
    <row r="79" spans="1:8" s="56" customFormat="1" x14ac:dyDescent="0.25">
      <c r="A79" s="59">
        <v>15.1</v>
      </c>
      <c r="B79" s="48" t="s">
        <v>484</v>
      </c>
      <c r="C79" s="48">
        <v>49</v>
      </c>
      <c r="D79" s="48">
        <v>2</v>
      </c>
      <c r="E79" s="48">
        <v>4</v>
      </c>
      <c r="F79" s="48"/>
    </row>
    <row r="80" spans="1:8" s="56" customFormat="1" x14ac:dyDescent="0.25">
      <c r="A80" s="59">
        <v>15.2</v>
      </c>
      <c r="B80" s="48" t="s">
        <v>485</v>
      </c>
      <c r="C80" s="48">
        <v>162</v>
      </c>
      <c r="D80" s="48">
        <v>1</v>
      </c>
      <c r="E80" s="48">
        <v>1</v>
      </c>
      <c r="F80" s="48"/>
    </row>
    <row r="81" spans="1:6" s="56" customFormat="1" x14ac:dyDescent="0.25">
      <c r="A81" s="59">
        <v>15.3</v>
      </c>
      <c r="B81" s="48" t="s">
        <v>486</v>
      </c>
      <c r="C81" s="48">
        <v>13</v>
      </c>
      <c r="D81" s="48">
        <v>1</v>
      </c>
      <c r="E81" s="48">
        <v>1</v>
      </c>
      <c r="F81" s="48"/>
    </row>
    <row r="82" spans="1:6" s="56" customFormat="1" ht="15.75" customHeight="1" x14ac:dyDescent="0.25">
      <c r="A82" s="59">
        <v>15.4</v>
      </c>
      <c r="B82" s="48" t="s">
        <v>487</v>
      </c>
      <c r="C82" s="48">
        <v>25</v>
      </c>
      <c r="D82" s="48">
        <v>1</v>
      </c>
      <c r="E82" s="48"/>
      <c r="F82" s="48"/>
    </row>
    <row r="83" spans="1:6" s="56" customFormat="1" ht="15.75" customHeight="1" x14ac:dyDescent="0.25">
      <c r="A83" s="250">
        <v>15.5</v>
      </c>
      <c r="B83" s="48" t="s">
        <v>480</v>
      </c>
      <c r="C83" s="48">
        <v>6</v>
      </c>
      <c r="D83" s="48">
        <v>0</v>
      </c>
      <c r="E83" s="48"/>
      <c r="F83" s="48"/>
    </row>
    <row r="84" spans="1:6" s="56" customFormat="1" ht="15.75" customHeight="1" x14ac:dyDescent="0.25">
      <c r="A84" s="237">
        <v>16</v>
      </c>
      <c r="B84" s="65" t="s">
        <v>583</v>
      </c>
      <c r="C84" s="65">
        <f>SUM(C85:C90)</f>
        <v>236</v>
      </c>
      <c r="D84" s="65">
        <f t="shared" ref="D84:E84" si="6">SUM(D85:D90)</f>
        <v>7</v>
      </c>
      <c r="E84" s="65">
        <f t="shared" si="6"/>
        <v>9</v>
      </c>
      <c r="F84" s="48"/>
    </row>
    <row r="85" spans="1:6" s="56" customFormat="1" x14ac:dyDescent="0.25">
      <c r="A85" s="49">
        <v>16.100000000000001</v>
      </c>
      <c r="B85" s="99" t="s">
        <v>560</v>
      </c>
      <c r="C85" s="48">
        <v>54</v>
      </c>
      <c r="D85" s="48">
        <v>3</v>
      </c>
      <c r="E85" s="48">
        <v>4</v>
      </c>
      <c r="F85" s="55"/>
    </row>
    <row r="86" spans="1:6" s="56" customFormat="1" x14ac:dyDescent="0.25">
      <c r="A86" s="49">
        <v>16.2</v>
      </c>
      <c r="B86" s="99" t="s">
        <v>563</v>
      </c>
      <c r="C86" s="48">
        <v>42</v>
      </c>
      <c r="D86" s="48">
        <v>2</v>
      </c>
      <c r="E86" s="48">
        <v>1</v>
      </c>
      <c r="F86" s="55"/>
    </row>
    <row r="87" spans="1:6" s="46" customFormat="1" ht="18.75" customHeight="1" x14ac:dyDescent="0.25">
      <c r="A87" s="49">
        <v>16.3</v>
      </c>
      <c r="B87" s="99" t="s">
        <v>570</v>
      </c>
      <c r="C87" s="48">
        <v>47</v>
      </c>
      <c r="D87" s="48">
        <v>1</v>
      </c>
      <c r="E87" s="48">
        <v>1</v>
      </c>
      <c r="F87" s="48"/>
    </row>
    <row r="88" spans="1:6" s="46" customFormat="1" ht="17.25" customHeight="1" x14ac:dyDescent="0.25">
      <c r="A88" s="49">
        <v>16.399999999999999</v>
      </c>
      <c r="B88" s="99" t="s">
        <v>575</v>
      </c>
      <c r="C88" s="48">
        <v>44</v>
      </c>
      <c r="D88" s="48">
        <v>1</v>
      </c>
      <c r="E88" s="48">
        <v>1</v>
      </c>
      <c r="F88" s="48"/>
    </row>
    <row r="89" spans="1:6" s="46" customFormat="1" ht="18" customHeight="1" x14ac:dyDescent="0.25">
      <c r="A89" s="49">
        <v>16.5</v>
      </c>
      <c r="B89" s="99" t="s">
        <v>578</v>
      </c>
      <c r="C89" s="48">
        <v>25</v>
      </c>
      <c r="D89" s="48">
        <v>0</v>
      </c>
      <c r="E89" s="48">
        <v>1</v>
      </c>
      <c r="F89" s="48"/>
    </row>
    <row r="90" spans="1:6" s="46" customFormat="1" ht="18" customHeight="1" x14ac:dyDescent="0.25">
      <c r="A90" s="49">
        <v>16.600000000000001</v>
      </c>
      <c r="B90" s="99" t="s">
        <v>580</v>
      </c>
      <c r="C90" s="48">
        <v>24</v>
      </c>
      <c r="D90" s="48">
        <v>0</v>
      </c>
      <c r="E90" s="48">
        <v>1</v>
      </c>
      <c r="F90" s="48"/>
    </row>
    <row r="91" spans="1:6" s="46" customFormat="1" ht="18" customHeight="1" x14ac:dyDescent="0.25">
      <c r="A91" s="61">
        <v>17</v>
      </c>
      <c r="B91" s="236" t="s">
        <v>584</v>
      </c>
      <c r="C91" s="65">
        <v>18</v>
      </c>
      <c r="D91" s="65">
        <v>1</v>
      </c>
      <c r="E91" s="65">
        <v>4</v>
      </c>
      <c r="F91" s="48"/>
    </row>
    <row r="92" spans="1:6" s="345" customFormat="1" ht="34.5" customHeight="1" x14ac:dyDescent="0.25">
      <c r="A92" s="61">
        <v>18</v>
      </c>
      <c r="B92" s="242" t="s">
        <v>624</v>
      </c>
      <c r="C92" s="76">
        <v>10</v>
      </c>
      <c r="D92" s="76">
        <v>1</v>
      </c>
      <c r="E92" s="76">
        <v>3</v>
      </c>
      <c r="F92" s="76"/>
    </row>
    <row r="93" spans="1:6" s="35" customFormat="1" ht="22.5" customHeight="1" x14ac:dyDescent="0.25">
      <c r="A93" s="61">
        <v>19</v>
      </c>
      <c r="B93" s="236" t="s">
        <v>635</v>
      </c>
      <c r="C93" s="79">
        <v>63</v>
      </c>
      <c r="D93" s="79">
        <v>3</v>
      </c>
      <c r="E93" s="79">
        <v>5</v>
      </c>
      <c r="F93" s="79"/>
    </row>
    <row r="94" spans="1:6" s="98" customFormat="1" ht="19.5" customHeight="1" x14ac:dyDescent="0.25">
      <c r="A94" s="61">
        <v>20</v>
      </c>
      <c r="B94" s="76" t="s">
        <v>636</v>
      </c>
      <c r="C94" s="79">
        <f>C95+C96</f>
        <v>60</v>
      </c>
      <c r="D94" s="79">
        <f t="shared" ref="D94:E94" si="7">D95+D96</f>
        <v>3</v>
      </c>
      <c r="E94" s="79">
        <f t="shared" si="7"/>
        <v>4</v>
      </c>
      <c r="F94" s="349"/>
    </row>
    <row r="95" spans="1:6" s="98" customFormat="1" ht="19.5" customHeight="1" x14ac:dyDescent="0.25">
      <c r="A95" s="45"/>
      <c r="B95" s="68" t="s">
        <v>210</v>
      </c>
      <c r="C95" s="247">
        <v>30</v>
      </c>
      <c r="D95" s="247">
        <v>2</v>
      </c>
      <c r="E95" s="247">
        <v>4</v>
      </c>
      <c r="F95" s="350"/>
    </row>
    <row r="96" spans="1:6" s="35" customFormat="1" ht="18" customHeight="1" x14ac:dyDescent="0.25">
      <c r="A96" s="68"/>
      <c r="B96" s="101" t="s">
        <v>641</v>
      </c>
      <c r="C96" s="247">
        <v>30</v>
      </c>
      <c r="D96" s="247">
        <v>1</v>
      </c>
      <c r="E96" s="247"/>
      <c r="F96" s="351"/>
    </row>
    <row r="97" spans="1:6" s="35" customFormat="1" ht="18.75" customHeight="1" x14ac:dyDescent="0.25">
      <c r="A97" s="270">
        <v>21</v>
      </c>
      <c r="B97" s="365" t="s">
        <v>650</v>
      </c>
      <c r="C97" s="382">
        <f>SUM(C98:C100)</f>
        <v>137</v>
      </c>
      <c r="D97" s="382">
        <f t="shared" ref="D97:E97" si="8">SUM(D98:D100)</f>
        <v>4</v>
      </c>
      <c r="E97" s="382">
        <f t="shared" si="8"/>
        <v>6</v>
      </c>
      <c r="F97" s="378"/>
    </row>
    <row r="98" spans="1:6" s="56" customFormat="1" ht="21.75" customHeight="1" x14ac:dyDescent="0.25">
      <c r="A98" s="372"/>
      <c r="B98" s="379" t="s">
        <v>484</v>
      </c>
      <c r="C98" s="379">
        <v>46</v>
      </c>
      <c r="D98" s="379">
        <v>2</v>
      </c>
      <c r="E98" s="379">
        <v>4</v>
      </c>
      <c r="F98" s="373"/>
    </row>
    <row r="99" spans="1:6" s="56" customFormat="1" ht="21.75" customHeight="1" x14ac:dyDescent="0.25">
      <c r="A99" s="374"/>
      <c r="B99" s="380" t="s">
        <v>651</v>
      </c>
      <c r="C99" s="380">
        <v>45</v>
      </c>
      <c r="D99" s="380">
        <v>1</v>
      </c>
      <c r="E99" s="380">
        <v>1</v>
      </c>
      <c r="F99" s="375"/>
    </row>
    <row r="100" spans="1:6" s="56" customFormat="1" ht="21.75" customHeight="1" x14ac:dyDescent="0.25">
      <c r="A100" s="376"/>
      <c r="B100" s="381" t="s">
        <v>652</v>
      </c>
      <c r="C100" s="381">
        <v>46</v>
      </c>
      <c r="D100" s="381">
        <v>1</v>
      </c>
      <c r="E100" s="381">
        <v>1</v>
      </c>
      <c r="F100" s="377"/>
    </row>
    <row r="101" spans="1:6" s="56" customFormat="1" ht="21.75" customHeight="1" x14ac:dyDescent="0.25">
      <c r="A101" s="384">
        <v>22</v>
      </c>
      <c r="B101" s="236" t="s">
        <v>665</v>
      </c>
      <c r="C101" s="385">
        <v>45</v>
      </c>
      <c r="D101" s="385">
        <v>7</v>
      </c>
      <c r="E101" s="385">
        <v>14</v>
      </c>
      <c r="F101" s="383"/>
    </row>
    <row r="102" spans="1:6" s="56" customFormat="1" ht="21.75" customHeight="1" x14ac:dyDescent="0.25">
      <c r="A102" s="384">
        <v>23</v>
      </c>
      <c r="B102" s="236" t="s">
        <v>788</v>
      </c>
      <c r="C102" s="385">
        <v>162</v>
      </c>
      <c r="D102" s="385">
        <v>2</v>
      </c>
      <c r="E102" s="385">
        <v>4</v>
      </c>
      <c r="F102" s="383"/>
    </row>
    <row r="103" spans="1:6" s="56" customFormat="1" ht="21.75" customHeight="1" x14ac:dyDescent="0.25">
      <c r="A103" s="384">
        <v>24</v>
      </c>
      <c r="B103" s="236" t="s">
        <v>684</v>
      </c>
      <c r="C103" s="385">
        <v>70</v>
      </c>
      <c r="D103" s="385">
        <v>3</v>
      </c>
      <c r="E103" s="385">
        <v>4</v>
      </c>
      <c r="F103" s="383"/>
    </row>
    <row r="104" spans="1:6" s="421" customFormat="1" ht="27" customHeight="1" x14ac:dyDescent="0.25">
      <c r="A104" s="354">
        <v>25</v>
      </c>
      <c r="B104" s="425" t="s">
        <v>685</v>
      </c>
      <c r="C104" s="426" t="s">
        <v>729</v>
      </c>
      <c r="D104" s="426" t="s">
        <v>77</v>
      </c>
      <c r="E104" s="426" t="s">
        <v>83</v>
      </c>
      <c r="F104" s="420"/>
    </row>
    <row r="105" spans="1:6" s="422" customFormat="1" ht="27" customHeight="1" x14ac:dyDescent="0.25">
      <c r="A105" s="362">
        <v>26</v>
      </c>
      <c r="B105" s="427" t="s">
        <v>696</v>
      </c>
      <c r="C105" s="428" t="s">
        <v>730</v>
      </c>
      <c r="D105" s="428" t="s">
        <v>76</v>
      </c>
      <c r="E105" s="428" t="s">
        <v>77</v>
      </c>
      <c r="F105" s="368"/>
    </row>
    <row r="106" spans="1:6" s="422" customFormat="1" ht="27" customHeight="1" x14ac:dyDescent="0.25">
      <c r="A106" s="362">
        <v>27</v>
      </c>
      <c r="B106" s="427" t="s">
        <v>731</v>
      </c>
      <c r="C106" s="427">
        <v>31</v>
      </c>
      <c r="D106" s="427">
        <v>2</v>
      </c>
      <c r="E106" s="427">
        <v>4</v>
      </c>
      <c r="F106" s="367"/>
    </row>
    <row r="107" spans="1:6" s="422" customFormat="1" ht="27" customHeight="1" x14ac:dyDescent="0.25">
      <c r="A107" s="362">
        <v>28</v>
      </c>
      <c r="B107" s="427" t="s">
        <v>704</v>
      </c>
      <c r="C107" s="428" t="s">
        <v>732</v>
      </c>
      <c r="D107" s="428" t="s">
        <v>76</v>
      </c>
      <c r="E107" s="428" t="s">
        <v>438</v>
      </c>
      <c r="F107" s="368"/>
    </row>
    <row r="108" spans="1:6" s="422" customFormat="1" ht="27" customHeight="1" x14ac:dyDescent="0.25">
      <c r="A108" s="362">
        <v>29</v>
      </c>
      <c r="B108" s="427" t="s">
        <v>733</v>
      </c>
      <c r="C108" s="427">
        <v>19</v>
      </c>
      <c r="D108" s="427">
        <v>2</v>
      </c>
      <c r="E108" s="427">
        <v>4</v>
      </c>
      <c r="F108" s="368"/>
    </row>
    <row r="109" spans="1:6" s="421" customFormat="1" ht="27" customHeight="1" x14ac:dyDescent="0.25">
      <c r="A109" s="362">
        <v>30</v>
      </c>
      <c r="B109" s="427" t="s">
        <v>712</v>
      </c>
      <c r="C109" s="427">
        <v>20</v>
      </c>
      <c r="D109" s="427">
        <v>2</v>
      </c>
      <c r="E109" s="427">
        <v>3</v>
      </c>
      <c r="F109" s="423"/>
    </row>
    <row r="110" spans="1:6" s="424" customFormat="1" ht="27" customHeight="1" x14ac:dyDescent="0.25">
      <c r="A110" s="362">
        <v>31</v>
      </c>
      <c r="B110" s="427" t="s">
        <v>715</v>
      </c>
      <c r="C110" s="428" t="s">
        <v>734</v>
      </c>
      <c r="D110" s="428" t="s">
        <v>76</v>
      </c>
      <c r="E110" s="428" t="s">
        <v>438</v>
      </c>
      <c r="F110" s="423"/>
    </row>
    <row r="111" spans="1:6" s="421" customFormat="1" ht="27" customHeight="1" x14ac:dyDescent="0.25">
      <c r="A111" s="362">
        <v>32</v>
      </c>
      <c r="B111" s="429" t="s">
        <v>718</v>
      </c>
      <c r="C111" s="428" t="s">
        <v>735</v>
      </c>
      <c r="D111" s="428" t="s">
        <v>437</v>
      </c>
      <c r="E111" s="428" t="s">
        <v>437</v>
      </c>
      <c r="F111" s="368"/>
    </row>
    <row r="112" spans="1:6" s="421" customFormat="1" ht="27" customHeight="1" x14ac:dyDescent="0.25">
      <c r="A112" s="430">
        <v>33</v>
      </c>
      <c r="B112" s="431" t="s">
        <v>720</v>
      </c>
      <c r="C112" s="432" t="s">
        <v>736</v>
      </c>
      <c r="D112" s="432" t="s">
        <v>437</v>
      </c>
      <c r="E112" s="432" t="s">
        <v>437</v>
      </c>
      <c r="F112" s="417"/>
    </row>
    <row r="113" spans="1:6" s="421" customFormat="1" ht="22.5" customHeight="1" x14ac:dyDescent="0.25">
      <c r="A113" s="384">
        <v>34</v>
      </c>
      <c r="B113" s="460" t="s">
        <v>903</v>
      </c>
      <c r="C113" s="463">
        <f>SUM(C114:C118)</f>
        <v>228</v>
      </c>
      <c r="D113" s="463">
        <f>SUM(D114:D118)</f>
        <v>10</v>
      </c>
      <c r="E113" s="463">
        <f>SUM(E114:E118)</f>
        <v>8</v>
      </c>
      <c r="F113" s="461"/>
    </row>
    <row r="114" spans="1:6" s="56" customFormat="1" ht="16.5" customHeight="1" x14ac:dyDescent="0.25">
      <c r="A114" s="48"/>
      <c r="B114" s="48" t="s">
        <v>484</v>
      </c>
      <c r="C114" s="48">
        <v>53</v>
      </c>
      <c r="D114" s="48">
        <v>3</v>
      </c>
      <c r="E114" s="48">
        <v>4</v>
      </c>
      <c r="F114" s="48"/>
    </row>
    <row r="115" spans="1:6" s="56" customFormat="1" x14ac:dyDescent="0.25">
      <c r="A115" s="48"/>
      <c r="B115" s="48" t="s">
        <v>793</v>
      </c>
      <c r="C115" s="48">
        <v>36</v>
      </c>
      <c r="D115" s="48">
        <v>1</v>
      </c>
      <c r="E115" s="48">
        <v>1</v>
      </c>
      <c r="F115" s="48"/>
    </row>
    <row r="116" spans="1:6" s="46" customFormat="1" x14ac:dyDescent="0.25">
      <c r="A116" s="48"/>
      <c r="B116" s="48" t="s">
        <v>796</v>
      </c>
      <c r="C116" s="48">
        <v>50</v>
      </c>
      <c r="D116" s="48">
        <v>2</v>
      </c>
      <c r="E116" s="48">
        <v>1</v>
      </c>
      <c r="F116" s="48"/>
    </row>
    <row r="117" spans="1:6" s="46" customFormat="1" x14ac:dyDescent="0.25">
      <c r="A117" s="48"/>
      <c r="B117" s="48" t="s">
        <v>803</v>
      </c>
      <c r="C117" s="48">
        <v>38</v>
      </c>
      <c r="D117" s="48">
        <v>3</v>
      </c>
      <c r="E117" s="48">
        <v>1</v>
      </c>
      <c r="F117" s="48"/>
    </row>
    <row r="118" spans="1:6" s="46" customFormat="1" x14ac:dyDescent="0.25">
      <c r="A118" s="48"/>
      <c r="B118" s="48" t="s">
        <v>815</v>
      </c>
      <c r="C118" s="462">
        <v>51</v>
      </c>
      <c r="D118" s="48">
        <v>1</v>
      </c>
      <c r="E118" s="48">
        <v>1</v>
      </c>
      <c r="F118" s="48"/>
    </row>
    <row r="119" spans="1:6" s="66" customFormat="1" ht="22.15" customHeight="1" x14ac:dyDescent="0.25">
      <c r="A119" s="482">
        <v>35</v>
      </c>
      <c r="B119" s="525" t="s">
        <v>871</v>
      </c>
      <c r="C119" s="542">
        <v>52</v>
      </c>
      <c r="D119" s="542">
        <v>2</v>
      </c>
      <c r="E119" s="542">
        <v>5</v>
      </c>
      <c r="F119" s="477"/>
    </row>
    <row r="120" spans="1:6" s="56" customFormat="1" ht="19.5" customHeight="1" x14ac:dyDescent="0.25">
      <c r="A120" s="482">
        <v>36</v>
      </c>
      <c r="B120" s="491" t="s">
        <v>883</v>
      </c>
      <c r="C120" s="525">
        <v>27</v>
      </c>
      <c r="D120" s="525">
        <v>3</v>
      </c>
      <c r="E120" s="525">
        <v>4</v>
      </c>
      <c r="F120" s="479"/>
    </row>
    <row r="121" spans="1:6" s="56" customFormat="1" ht="19.5" customHeight="1" x14ac:dyDescent="0.25">
      <c r="A121" s="61">
        <v>37</v>
      </c>
      <c r="B121" s="236" t="s">
        <v>890</v>
      </c>
      <c r="C121" s="76">
        <f>C122+C123</f>
        <v>161</v>
      </c>
      <c r="D121" s="76">
        <f t="shared" ref="D121:E121" si="9">D122+D123</f>
        <v>4</v>
      </c>
      <c r="E121" s="76">
        <f t="shared" si="9"/>
        <v>5</v>
      </c>
      <c r="F121" s="55"/>
    </row>
    <row r="122" spans="1:6" s="56" customFormat="1" ht="16.7" customHeight="1" x14ac:dyDescent="0.25">
      <c r="A122" s="36"/>
      <c r="B122" s="152" t="s">
        <v>892</v>
      </c>
      <c r="C122" s="67">
        <v>54</v>
      </c>
      <c r="D122" s="67">
        <v>3</v>
      </c>
      <c r="E122" s="67">
        <v>4</v>
      </c>
      <c r="F122" s="36"/>
    </row>
    <row r="123" spans="1:6" s="56" customFormat="1" ht="17.25" customHeight="1" x14ac:dyDescent="0.25">
      <c r="A123" s="36"/>
      <c r="B123" s="152" t="s">
        <v>891</v>
      </c>
      <c r="C123" s="67">
        <v>107</v>
      </c>
      <c r="D123" s="67">
        <v>1</v>
      </c>
      <c r="E123" s="67">
        <v>1</v>
      </c>
      <c r="F123" s="36"/>
    </row>
    <row r="124" spans="1:6" s="56" customFormat="1" ht="21" customHeight="1" x14ac:dyDescent="0.25">
      <c r="A124" s="61">
        <v>38</v>
      </c>
      <c r="B124" s="78" t="s">
        <v>894</v>
      </c>
      <c r="C124" s="79">
        <v>118</v>
      </c>
      <c r="D124" s="552" t="s">
        <v>895</v>
      </c>
      <c r="E124" s="552" t="s">
        <v>896</v>
      </c>
      <c r="F124" s="55"/>
    </row>
    <row r="125" spans="1:6" s="56" customFormat="1" ht="21" customHeight="1" x14ac:dyDescent="0.25">
      <c r="A125" s="61">
        <v>39</v>
      </c>
      <c r="B125" s="78" t="s">
        <v>897</v>
      </c>
      <c r="C125" s="79">
        <v>42</v>
      </c>
      <c r="D125" s="552">
        <v>2</v>
      </c>
      <c r="E125" s="552">
        <v>4</v>
      </c>
      <c r="F125" s="55"/>
    </row>
    <row r="126" spans="1:6" s="56" customFormat="1" ht="20.25" customHeight="1" x14ac:dyDescent="0.25">
      <c r="A126" s="61">
        <v>40</v>
      </c>
      <c r="B126" s="76" t="s">
        <v>921</v>
      </c>
      <c r="C126" s="79">
        <v>18</v>
      </c>
      <c r="D126" s="552">
        <v>2</v>
      </c>
      <c r="E126" s="552">
        <v>4</v>
      </c>
      <c r="F126" s="55"/>
    </row>
    <row r="127" spans="1:6" s="56" customFormat="1" ht="18.75" customHeight="1" x14ac:dyDescent="0.25">
      <c r="A127" s="61">
        <v>41</v>
      </c>
      <c r="B127" s="76" t="s">
        <v>922</v>
      </c>
      <c r="C127" s="65">
        <v>26</v>
      </c>
      <c r="D127" s="65">
        <v>2</v>
      </c>
      <c r="E127" s="65">
        <v>3</v>
      </c>
      <c r="F127" s="55"/>
    </row>
    <row r="128" spans="1:6" s="66" customFormat="1" ht="22.15" customHeight="1" x14ac:dyDescent="0.25">
      <c r="A128" s="61">
        <v>42</v>
      </c>
      <c r="B128" s="76" t="s">
        <v>926</v>
      </c>
      <c r="C128" s="79">
        <v>15</v>
      </c>
      <c r="D128" s="79">
        <v>1</v>
      </c>
      <c r="E128" s="79">
        <v>3</v>
      </c>
      <c r="F128" s="48"/>
    </row>
    <row r="129" spans="1:7" s="56" customFormat="1" ht="18.75" customHeight="1" x14ac:dyDescent="0.25">
      <c r="A129" s="61">
        <v>43</v>
      </c>
      <c r="B129" s="242" t="s">
        <v>964</v>
      </c>
      <c r="C129" s="76">
        <v>28</v>
      </c>
      <c r="D129" s="76">
        <v>1</v>
      </c>
      <c r="E129" s="76">
        <v>4</v>
      </c>
      <c r="F129" s="55"/>
    </row>
    <row r="130" spans="1:7" s="56" customFormat="1" ht="18.75" customHeight="1" x14ac:dyDescent="0.25">
      <c r="A130" s="61">
        <v>44</v>
      </c>
      <c r="B130" s="580" t="s">
        <v>969</v>
      </c>
      <c r="C130" s="76">
        <v>29</v>
      </c>
      <c r="D130" s="76">
        <v>2</v>
      </c>
      <c r="E130" s="76">
        <v>3</v>
      </c>
      <c r="F130" s="55"/>
    </row>
    <row r="131" spans="1:7" s="56" customFormat="1" ht="18.75" customHeight="1" x14ac:dyDescent="0.25">
      <c r="A131" s="61">
        <v>45</v>
      </c>
      <c r="B131" s="242" t="s">
        <v>968</v>
      </c>
      <c r="C131" s="76">
        <v>11</v>
      </c>
      <c r="D131" s="76">
        <v>1</v>
      </c>
      <c r="E131" s="76">
        <v>4</v>
      </c>
      <c r="F131" s="55"/>
    </row>
    <row r="132" spans="1:7" s="77" customFormat="1" ht="22.15" customHeight="1" x14ac:dyDescent="0.25">
      <c r="A132" s="61" t="s">
        <v>263</v>
      </c>
      <c r="B132" s="76" t="s">
        <v>237</v>
      </c>
      <c r="C132" s="79"/>
      <c r="D132" s="79"/>
      <c r="E132" s="79"/>
      <c r="F132" s="49"/>
    </row>
    <row r="133" spans="1:7" s="77" customFormat="1" ht="20.25" customHeight="1" x14ac:dyDescent="0.25">
      <c r="A133" s="80">
        <v>1</v>
      </c>
      <c r="B133" s="154" t="s">
        <v>264</v>
      </c>
      <c r="C133" s="79">
        <f>SUM(C134:C138)</f>
        <v>91</v>
      </c>
      <c r="D133" s="79">
        <f t="shared" ref="D133:E133" si="10">SUM(D134:D138)</f>
        <v>6</v>
      </c>
      <c r="E133" s="79">
        <f t="shared" si="10"/>
        <v>3</v>
      </c>
      <c r="F133" s="49"/>
    </row>
    <row r="134" spans="1:7" s="56" customFormat="1" ht="18" customHeight="1" x14ac:dyDescent="0.25">
      <c r="A134" s="150"/>
      <c r="B134" s="151" t="s">
        <v>928</v>
      </c>
      <c r="C134" s="156">
        <v>16</v>
      </c>
      <c r="D134" s="156">
        <v>2</v>
      </c>
      <c r="E134" s="156">
        <v>1</v>
      </c>
      <c r="F134" s="155"/>
      <c r="G134" s="157"/>
    </row>
    <row r="135" spans="1:7" s="56" customFormat="1" ht="21" customHeight="1" x14ac:dyDescent="0.25">
      <c r="A135" s="148"/>
      <c r="B135" s="151" t="s">
        <v>238</v>
      </c>
      <c r="C135" s="156">
        <v>7</v>
      </c>
      <c r="D135" s="156">
        <v>2</v>
      </c>
      <c r="E135" s="156">
        <v>2</v>
      </c>
      <c r="F135" s="147"/>
    </row>
    <row r="136" spans="1:7" s="46" customFormat="1" ht="25.5" customHeight="1" x14ac:dyDescent="0.25">
      <c r="A136" s="150"/>
      <c r="B136" s="151" t="s">
        <v>248</v>
      </c>
      <c r="C136" s="156">
        <v>25</v>
      </c>
      <c r="D136" s="156">
        <v>2</v>
      </c>
      <c r="E136" s="156">
        <v>0</v>
      </c>
      <c r="F136" s="153"/>
    </row>
    <row r="137" spans="1:7" s="46" customFormat="1" ht="27.75" customHeight="1" x14ac:dyDescent="0.25">
      <c r="A137" s="148"/>
      <c r="B137" s="151" t="s">
        <v>265</v>
      </c>
      <c r="C137" s="156">
        <v>23</v>
      </c>
      <c r="D137" s="156">
        <v>0</v>
      </c>
      <c r="E137" s="156">
        <v>0</v>
      </c>
      <c r="F137" s="153"/>
    </row>
    <row r="138" spans="1:7" s="46" customFormat="1" ht="27.75" customHeight="1" x14ac:dyDescent="0.25">
      <c r="A138" s="150"/>
      <c r="B138" s="151" t="s">
        <v>266</v>
      </c>
      <c r="C138" s="156">
        <v>20</v>
      </c>
      <c r="D138" s="156">
        <v>0</v>
      </c>
      <c r="E138" s="156">
        <v>0</v>
      </c>
      <c r="F138" s="153"/>
    </row>
    <row r="139" spans="1:7" s="46" customFormat="1" ht="20.25" customHeight="1" x14ac:dyDescent="0.25">
      <c r="A139" s="80">
        <v>2</v>
      </c>
      <c r="B139" s="154" t="s">
        <v>514</v>
      </c>
      <c r="C139" s="315">
        <f>SUM(C140:C145)</f>
        <v>126</v>
      </c>
      <c r="D139" s="315">
        <f t="shared" ref="D139:E139" si="11">SUM(D140:D145)</f>
        <v>5</v>
      </c>
      <c r="E139" s="315">
        <f t="shared" si="11"/>
        <v>4</v>
      </c>
      <c r="F139" s="153"/>
    </row>
    <row r="140" spans="1:7" s="227" customFormat="1" ht="19.5" customHeight="1" x14ac:dyDescent="0.25">
      <c r="A140" s="150"/>
      <c r="B140" s="149" t="s">
        <v>238</v>
      </c>
      <c r="C140" s="231">
        <v>33</v>
      </c>
      <c r="D140" s="230">
        <v>2</v>
      </c>
      <c r="E140" s="156">
        <v>2</v>
      </c>
      <c r="F140" s="150"/>
    </row>
    <row r="141" spans="1:7" s="227" customFormat="1" ht="18.75" customHeight="1" x14ac:dyDescent="0.25">
      <c r="A141" s="150"/>
      <c r="B141" s="149" t="s">
        <v>521</v>
      </c>
      <c r="C141" s="156">
        <v>16</v>
      </c>
      <c r="D141" s="230">
        <v>2</v>
      </c>
      <c r="E141" s="156">
        <v>2</v>
      </c>
      <c r="F141" s="150"/>
    </row>
    <row r="142" spans="1:7" s="303" customFormat="1" ht="31.5" x14ac:dyDescent="0.25">
      <c r="A142" s="150"/>
      <c r="B142" s="309" t="s">
        <v>523</v>
      </c>
      <c r="C142" s="231">
        <v>18</v>
      </c>
      <c r="D142" s="231">
        <v>1</v>
      </c>
      <c r="E142" s="156" t="s">
        <v>85</v>
      </c>
      <c r="F142" s="314" t="s">
        <v>522</v>
      </c>
    </row>
    <row r="143" spans="1:7" s="306" customFormat="1" ht="31.5" x14ac:dyDescent="0.25">
      <c r="A143" s="304"/>
      <c r="B143" s="310" t="s">
        <v>524</v>
      </c>
      <c r="C143" s="312">
        <v>17</v>
      </c>
      <c r="D143" s="230">
        <v>0</v>
      </c>
      <c r="E143" s="312">
        <v>0</v>
      </c>
      <c r="F143" s="305"/>
    </row>
    <row r="144" spans="1:7" s="308" customFormat="1" ht="23.25" customHeight="1" x14ac:dyDescent="0.25">
      <c r="A144" s="304"/>
      <c r="B144" s="310" t="s">
        <v>525</v>
      </c>
      <c r="C144" s="312">
        <v>22</v>
      </c>
      <c r="D144" s="230">
        <v>0</v>
      </c>
      <c r="E144" s="313">
        <v>0</v>
      </c>
      <c r="F144" s="307"/>
    </row>
    <row r="145" spans="1:6" s="308" customFormat="1" ht="20.25" customHeight="1" x14ac:dyDescent="0.25">
      <c r="A145" s="304"/>
      <c r="B145" s="311" t="s">
        <v>511</v>
      </c>
      <c r="C145" s="312">
        <v>20</v>
      </c>
      <c r="D145" s="230">
        <v>0</v>
      </c>
      <c r="E145" s="313">
        <v>0</v>
      </c>
      <c r="F145" s="307"/>
    </row>
    <row r="146" spans="1:6" s="46" customFormat="1" ht="20.25" customHeight="1" x14ac:dyDescent="0.25">
      <c r="A146" s="80">
        <v>3</v>
      </c>
      <c r="B146" s="154" t="s">
        <v>526</v>
      </c>
      <c r="C146" s="315">
        <f>SUM(C147:C149)</f>
        <v>79</v>
      </c>
      <c r="D146" s="315">
        <f t="shared" ref="D146:E146" si="12">SUM(D147:D149)</f>
        <v>6</v>
      </c>
      <c r="E146" s="315">
        <f t="shared" si="12"/>
        <v>3</v>
      </c>
      <c r="F146" s="153"/>
    </row>
    <row r="147" spans="1:6" s="227" customFormat="1" ht="19.5" customHeight="1" x14ac:dyDescent="0.25">
      <c r="A147" s="150"/>
      <c r="B147" s="149" t="s">
        <v>238</v>
      </c>
      <c r="C147" s="231">
        <v>32</v>
      </c>
      <c r="D147" s="230">
        <v>2</v>
      </c>
      <c r="E147" s="156">
        <v>2</v>
      </c>
      <c r="F147" s="150"/>
    </row>
    <row r="148" spans="1:6" s="227" customFormat="1" ht="18.75" customHeight="1" x14ac:dyDescent="0.25">
      <c r="A148" s="150"/>
      <c r="B148" s="149" t="s">
        <v>521</v>
      </c>
      <c r="C148" s="156">
        <v>29</v>
      </c>
      <c r="D148" s="230">
        <v>3</v>
      </c>
      <c r="E148" s="156">
        <v>1</v>
      </c>
      <c r="F148" s="150"/>
    </row>
    <row r="149" spans="1:6" s="306" customFormat="1" ht="31.5" x14ac:dyDescent="0.25">
      <c r="A149" s="304"/>
      <c r="B149" s="310" t="s">
        <v>524</v>
      </c>
      <c r="C149" s="312">
        <v>18</v>
      </c>
      <c r="D149" s="156">
        <v>1</v>
      </c>
      <c r="E149" s="312">
        <v>0</v>
      </c>
      <c r="F149" s="305"/>
    </row>
    <row r="150" spans="1:6" s="306" customFormat="1" ht="18.75" customHeight="1" x14ac:dyDescent="0.25">
      <c r="A150" s="323">
        <v>4</v>
      </c>
      <c r="B150" s="324" t="s">
        <v>549</v>
      </c>
      <c r="C150" s="325">
        <f>SUM(C151:C155)</f>
        <v>108</v>
      </c>
      <c r="D150" s="325">
        <f t="shared" ref="D150:E150" si="13">SUM(D151:D155)</f>
        <v>6</v>
      </c>
      <c r="E150" s="325">
        <f t="shared" si="13"/>
        <v>3</v>
      </c>
      <c r="F150" s="305"/>
    </row>
    <row r="151" spans="1:6" s="46" customFormat="1" ht="16.5" customHeight="1" x14ac:dyDescent="0.25">
      <c r="A151" s="63"/>
      <c r="B151" s="68" t="s">
        <v>553</v>
      </c>
      <c r="C151" s="247">
        <v>14</v>
      </c>
      <c r="D151" s="247">
        <v>2</v>
      </c>
      <c r="E151" s="247">
        <v>2</v>
      </c>
      <c r="F151" s="48"/>
    </row>
    <row r="152" spans="1:6" s="46" customFormat="1" ht="17.25" customHeight="1" x14ac:dyDescent="0.25">
      <c r="A152" s="63"/>
      <c r="B152" s="68" t="s">
        <v>554</v>
      </c>
      <c r="C152" s="247">
        <v>24</v>
      </c>
      <c r="D152" s="247">
        <v>2</v>
      </c>
      <c r="E152" s="247">
        <v>1</v>
      </c>
      <c r="F152" s="48"/>
    </row>
    <row r="153" spans="1:6" s="46" customFormat="1" ht="21" customHeight="1" x14ac:dyDescent="0.25">
      <c r="A153" s="63"/>
      <c r="B153" s="68" t="s">
        <v>555</v>
      </c>
      <c r="C153" s="247">
        <v>7</v>
      </c>
      <c r="D153" s="247">
        <v>1</v>
      </c>
      <c r="E153" s="49"/>
      <c r="F153" s="48"/>
    </row>
    <row r="154" spans="1:6" s="46" customFormat="1" ht="21.75" customHeight="1" x14ac:dyDescent="0.25">
      <c r="A154" s="63"/>
      <c r="B154" s="68" t="s">
        <v>556</v>
      </c>
      <c r="C154" s="247">
        <v>40</v>
      </c>
      <c r="D154" s="247">
        <v>1</v>
      </c>
      <c r="E154" s="68"/>
      <c r="F154" s="48"/>
    </row>
    <row r="155" spans="1:6" s="46" customFormat="1" ht="47.25" customHeight="1" x14ac:dyDescent="0.25">
      <c r="A155" s="63"/>
      <c r="B155" s="68" t="s">
        <v>557</v>
      </c>
      <c r="C155" s="247">
        <v>23</v>
      </c>
      <c r="D155" s="49"/>
      <c r="E155" s="61"/>
      <c r="F155" s="75" t="s">
        <v>558</v>
      </c>
    </row>
    <row r="156" spans="1:6" s="46" customFormat="1" ht="19.5" customHeight="1" x14ac:dyDescent="0.25">
      <c r="A156" s="61">
        <v>5</v>
      </c>
      <c r="B156" s="76" t="s">
        <v>619</v>
      </c>
      <c r="C156" s="79">
        <f>SUM(C157:C166)</f>
        <v>237</v>
      </c>
      <c r="D156" s="79">
        <f t="shared" ref="D156:E156" si="14">SUM(D157:D166)</f>
        <v>5</v>
      </c>
      <c r="E156" s="79">
        <f t="shared" si="14"/>
        <v>3</v>
      </c>
      <c r="F156" s="75"/>
    </row>
    <row r="157" spans="1:6" s="32" customFormat="1" ht="15.75" x14ac:dyDescent="0.25">
      <c r="A157" s="49"/>
      <c r="B157" s="328" t="s">
        <v>587</v>
      </c>
      <c r="C157" s="247">
        <v>33</v>
      </c>
      <c r="D157" s="247">
        <v>1</v>
      </c>
      <c r="E157" s="247">
        <v>2</v>
      </c>
      <c r="F157" s="49"/>
    </row>
    <row r="158" spans="1:6" s="35" customFormat="1" ht="15.75" x14ac:dyDescent="0.25">
      <c r="A158" s="49"/>
      <c r="B158" s="328" t="s">
        <v>623</v>
      </c>
      <c r="C158" s="247">
        <v>21</v>
      </c>
      <c r="D158" s="247">
        <v>3</v>
      </c>
      <c r="E158" s="247">
        <v>1</v>
      </c>
      <c r="F158" s="68"/>
    </row>
    <row r="159" spans="1:6" s="35" customFormat="1" ht="15.75" x14ac:dyDescent="0.25">
      <c r="A159" s="49"/>
      <c r="B159" s="328" t="s">
        <v>622</v>
      </c>
      <c r="C159" s="247">
        <v>12</v>
      </c>
      <c r="D159" s="247">
        <v>1</v>
      </c>
      <c r="E159" s="68"/>
      <c r="F159" s="68"/>
    </row>
    <row r="160" spans="1:6" s="35" customFormat="1" ht="15.75" x14ac:dyDescent="0.25">
      <c r="A160" s="49"/>
      <c r="B160" s="328" t="s">
        <v>621</v>
      </c>
      <c r="C160" s="247">
        <v>10</v>
      </c>
      <c r="D160" s="247"/>
      <c r="E160" s="68"/>
      <c r="F160" s="68"/>
    </row>
    <row r="161" spans="1:6" s="98" customFormat="1" ht="15.75" x14ac:dyDescent="0.25">
      <c r="A161" s="49"/>
      <c r="B161" s="328" t="s">
        <v>600</v>
      </c>
      <c r="C161" s="247">
        <v>33</v>
      </c>
      <c r="D161" s="247"/>
      <c r="E161" s="45"/>
      <c r="F161" s="45"/>
    </row>
    <row r="162" spans="1:6" s="35" customFormat="1" ht="15.75" x14ac:dyDescent="0.25">
      <c r="A162" s="49"/>
      <c r="B162" s="328" t="s">
        <v>607</v>
      </c>
      <c r="C162" s="247">
        <v>22</v>
      </c>
      <c r="D162" s="247"/>
      <c r="E162" s="68"/>
      <c r="F162" s="68"/>
    </row>
    <row r="163" spans="1:6" s="35" customFormat="1" ht="15.75" x14ac:dyDescent="0.25">
      <c r="A163" s="49"/>
      <c r="B163" s="328" t="s">
        <v>609</v>
      </c>
      <c r="C163" s="247">
        <v>41</v>
      </c>
      <c r="D163" s="247"/>
      <c r="E163" s="68"/>
      <c r="F163" s="68"/>
    </row>
    <row r="164" spans="1:6" s="35" customFormat="1" ht="15.75" x14ac:dyDescent="0.25">
      <c r="A164" s="49"/>
      <c r="B164" s="329" t="s">
        <v>612</v>
      </c>
      <c r="C164" s="247">
        <v>22</v>
      </c>
      <c r="D164" s="247"/>
      <c r="E164" s="68"/>
      <c r="F164" s="68"/>
    </row>
    <row r="165" spans="1:6" s="35" customFormat="1" ht="15.75" x14ac:dyDescent="0.25">
      <c r="A165" s="49"/>
      <c r="B165" s="222" t="s">
        <v>615</v>
      </c>
      <c r="C165" s="247">
        <v>21</v>
      </c>
      <c r="D165" s="247"/>
      <c r="E165" s="68"/>
      <c r="F165" s="68"/>
    </row>
    <row r="166" spans="1:6" s="35" customFormat="1" ht="15.75" x14ac:dyDescent="0.25">
      <c r="A166" s="49"/>
      <c r="B166" s="222" t="s">
        <v>617</v>
      </c>
      <c r="C166" s="247">
        <v>22</v>
      </c>
      <c r="D166" s="247"/>
      <c r="E166" s="68"/>
      <c r="F166" s="68"/>
    </row>
    <row r="167" spans="1:6" s="35" customFormat="1" ht="18.75" customHeight="1" x14ac:dyDescent="0.25">
      <c r="A167" s="61">
        <v>6</v>
      </c>
      <c r="B167" s="435" t="s">
        <v>740</v>
      </c>
      <c r="C167" s="79">
        <f>C168+C169+C170+C171+C172</f>
        <v>70</v>
      </c>
      <c r="D167" s="79">
        <f t="shared" ref="D167:E167" si="15">D168+D169+D170+D171+D172</f>
        <v>7</v>
      </c>
      <c r="E167" s="79">
        <f t="shared" si="15"/>
        <v>3</v>
      </c>
      <c r="F167" s="68"/>
    </row>
    <row r="168" spans="1:6" s="46" customFormat="1" ht="16.5" customHeight="1" x14ac:dyDescent="0.25">
      <c r="A168" s="434"/>
      <c r="B168" s="173" t="s">
        <v>553</v>
      </c>
      <c r="C168" s="163">
        <v>15</v>
      </c>
      <c r="D168" s="163">
        <v>2</v>
      </c>
      <c r="E168" s="163">
        <v>2</v>
      </c>
      <c r="F168" s="434"/>
    </row>
    <row r="169" spans="1:6" s="46" customFormat="1" ht="17.25" customHeight="1" x14ac:dyDescent="0.25">
      <c r="A169" s="48"/>
      <c r="B169" s="68" t="s">
        <v>741</v>
      </c>
      <c r="C169" s="48">
        <v>23</v>
      </c>
      <c r="D169" s="48">
        <v>3</v>
      </c>
      <c r="E169" s="48">
        <v>1</v>
      </c>
      <c r="F169" s="48"/>
    </row>
    <row r="170" spans="1:6" s="46" customFormat="1" x14ac:dyDescent="0.25">
      <c r="A170" s="438"/>
      <c r="B170" s="48" t="s">
        <v>764</v>
      </c>
      <c r="C170" s="48">
        <v>12</v>
      </c>
      <c r="D170" s="48">
        <v>1</v>
      </c>
      <c r="E170" s="48"/>
      <c r="F170" s="48"/>
    </row>
    <row r="171" spans="1:6" s="46" customFormat="1" ht="17.25" customHeight="1" x14ac:dyDescent="0.25">
      <c r="A171" s="438"/>
      <c r="B171" s="68" t="s">
        <v>765</v>
      </c>
      <c r="C171" s="48">
        <v>20</v>
      </c>
      <c r="D171" s="48">
        <v>1</v>
      </c>
      <c r="E171" s="48"/>
      <c r="F171" s="48"/>
    </row>
    <row r="172" spans="1:6" s="46" customFormat="1" ht="17.25" customHeight="1" x14ac:dyDescent="0.25">
      <c r="A172" s="568"/>
      <c r="B172" s="68" t="s">
        <v>758</v>
      </c>
      <c r="C172" s="48"/>
      <c r="D172" s="48"/>
      <c r="E172" s="48"/>
      <c r="F172" s="48"/>
    </row>
    <row r="173" spans="1:6" s="46" customFormat="1" ht="15.75" customHeight="1" x14ac:dyDescent="0.25">
      <c r="A173" s="433">
        <v>7</v>
      </c>
      <c r="B173" s="236" t="s">
        <v>752</v>
      </c>
      <c r="C173" s="65">
        <f>SUM(C174:C177)</f>
        <v>89</v>
      </c>
      <c r="D173" s="65">
        <f t="shared" ref="D173:E173" si="16">SUM(D174:D177)</f>
        <v>6</v>
      </c>
      <c r="E173" s="65">
        <f t="shared" si="16"/>
        <v>3</v>
      </c>
      <c r="F173" s="48"/>
    </row>
    <row r="174" spans="1:6" s="46" customFormat="1" x14ac:dyDescent="0.25">
      <c r="A174" s="59"/>
      <c r="B174" s="48" t="s">
        <v>743</v>
      </c>
      <c r="C174" s="48">
        <v>35</v>
      </c>
      <c r="D174" s="48">
        <v>2</v>
      </c>
      <c r="E174" s="48">
        <v>2</v>
      </c>
      <c r="F174" s="48"/>
    </row>
    <row r="175" spans="1:6" s="46" customFormat="1" x14ac:dyDescent="0.25">
      <c r="A175" s="59"/>
      <c r="B175" s="48" t="s">
        <v>554</v>
      </c>
      <c r="C175" s="48">
        <v>22</v>
      </c>
      <c r="D175" s="48">
        <v>3</v>
      </c>
      <c r="E175" s="48">
        <v>1</v>
      </c>
      <c r="F175" s="48"/>
    </row>
    <row r="176" spans="1:6" s="46" customFormat="1" x14ac:dyDescent="0.25">
      <c r="A176" s="59"/>
      <c r="B176" s="48" t="s">
        <v>754</v>
      </c>
      <c r="C176" s="48">
        <v>24</v>
      </c>
      <c r="D176" s="48">
        <v>0</v>
      </c>
      <c r="E176" s="48">
        <v>0</v>
      </c>
      <c r="F176" s="48"/>
    </row>
    <row r="177" spans="1:6" s="46" customFormat="1" x14ac:dyDescent="0.25">
      <c r="A177" s="59"/>
      <c r="B177" s="48" t="s">
        <v>748</v>
      </c>
      <c r="C177" s="48">
        <v>8</v>
      </c>
      <c r="D177" s="48">
        <v>1</v>
      </c>
      <c r="E177" s="48">
        <v>0</v>
      </c>
      <c r="F177" s="48"/>
    </row>
    <row r="178" spans="1:6" s="46" customFormat="1" x14ac:dyDescent="0.25">
      <c r="A178" s="63">
        <v>8</v>
      </c>
      <c r="B178" s="65" t="s">
        <v>783</v>
      </c>
      <c r="C178" s="65">
        <f>SUM(C179:C182)</f>
        <v>109</v>
      </c>
      <c r="D178" s="65">
        <f t="shared" ref="D178:E178" si="17">SUM(D179:D182)</f>
        <v>7</v>
      </c>
      <c r="E178" s="65">
        <f t="shared" si="17"/>
        <v>3</v>
      </c>
      <c r="F178" s="48"/>
    </row>
    <row r="179" spans="1:6" s="46" customFormat="1" x14ac:dyDescent="0.25">
      <c r="A179" s="48"/>
      <c r="B179" s="48" t="s">
        <v>553</v>
      </c>
      <c r="C179" s="48">
        <v>52</v>
      </c>
      <c r="D179" s="48">
        <v>2</v>
      </c>
      <c r="E179" s="48">
        <v>2</v>
      </c>
      <c r="F179" s="48"/>
    </row>
    <row r="180" spans="1:6" s="46" customFormat="1" x14ac:dyDescent="0.25">
      <c r="A180" s="48"/>
      <c r="B180" s="48" t="s">
        <v>554</v>
      </c>
      <c r="C180" s="48">
        <v>18</v>
      </c>
      <c r="D180" s="48">
        <v>4</v>
      </c>
      <c r="E180" s="48">
        <v>1</v>
      </c>
      <c r="F180" s="48"/>
    </row>
    <row r="181" spans="1:6" s="46" customFormat="1" x14ac:dyDescent="0.25">
      <c r="A181" s="48"/>
      <c r="B181" s="48" t="s">
        <v>784</v>
      </c>
      <c r="C181" s="48">
        <v>16</v>
      </c>
      <c r="D181" s="48">
        <v>1</v>
      </c>
      <c r="E181" s="48">
        <v>0</v>
      </c>
      <c r="F181" s="48"/>
    </row>
    <row r="182" spans="1:6" s="46" customFormat="1" x14ac:dyDescent="0.25">
      <c r="A182" s="48"/>
      <c r="B182" s="48" t="s">
        <v>785</v>
      </c>
      <c r="C182" s="48">
        <v>23</v>
      </c>
      <c r="D182" s="48">
        <v>0</v>
      </c>
      <c r="E182" s="48">
        <v>0</v>
      </c>
      <c r="F182" s="48"/>
    </row>
    <row r="183" spans="1:6" s="46" customFormat="1" x14ac:dyDescent="0.25">
      <c r="A183" s="508">
        <v>9</v>
      </c>
      <c r="B183" s="509" t="s">
        <v>833</v>
      </c>
      <c r="C183" s="509">
        <f>SUM(C184:C186)</f>
        <v>52</v>
      </c>
      <c r="D183" s="509">
        <f t="shared" ref="D183:E183" si="18">SUM(D184:D186)</f>
        <v>7</v>
      </c>
      <c r="E183" s="509">
        <f t="shared" si="18"/>
        <v>3</v>
      </c>
      <c r="F183" s="477"/>
    </row>
    <row r="184" spans="1:6" s="56" customFormat="1" x14ac:dyDescent="0.25">
      <c r="A184" s="479"/>
      <c r="B184" s="477" t="s">
        <v>553</v>
      </c>
      <c r="C184" s="510">
        <v>13</v>
      </c>
      <c r="D184" s="510">
        <v>2</v>
      </c>
      <c r="E184" s="510">
        <v>2</v>
      </c>
      <c r="F184" s="479"/>
    </row>
    <row r="185" spans="1:6" s="46" customFormat="1" ht="15.75" x14ac:dyDescent="0.25">
      <c r="A185" s="477"/>
      <c r="B185" s="507" t="s">
        <v>836</v>
      </c>
      <c r="C185" s="511">
        <v>25</v>
      </c>
      <c r="D185" s="511">
        <v>3</v>
      </c>
      <c r="E185" s="511">
        <v>1</v>
      </c>
      <c r="F185" s="477"/>
    </row>
    <row r="186" spans="1:6" s="46" customFormat="1" x14ac:dyDescent="0.25">
      <c r="A186" s="477"/>
      <c r="B186" s="477" t="s">
        <v>824</v>
      </c>
      <c r="C186" s="510">
        <v>14</v>
      </c>
      <c r="D186" s="510">
        <v>2</v>
      </c>
      <c r="E186" s="510"/>
      <c r="F186" s="477"/>
    </row>
    <row r="187" spans="1:6" s="46" customFormat="1" x14ac:dyDescent="0.25">
      <c r="A187" s="508">
        <v>10</v>
      </c>
      <c r="B187" s="509" t="s">
        <v>856</v>
      </c>
      <c r="C187" s="532">
        <f>SUM(C188:C191)</f>
        <v>100</v>
      </c>
      <c r="D187" s="532">
        <f>SUM(D188:D191)</f>
        <v>8</v>
      </c>
      <c r="E187" s="532">
        <f>SUM(E188:E191)</f>
        <v>11</v>
      </c>
      <c r="F187" s="477"/>
    </row>
    <row r="188" spans="1:6" s="35" customFormat="1" ht="18.75" customHeight="1" x14ac:dyDescent="0.25">
      <c r="A188" s="484"/>
      <c r="B188" s="481" t="s">
        <v>865</v>
      </c>
      <c r="C188" s="529">
        <v>15</v>
      </c>
      <c r="D188" s="530">
        <v>2</v>
      </c>
      <c r="E188" s="530">
        <v>6</v>
      </c>
      <c r="F188" s="481"/>
    </row>
    <row r="189" spans="1:6" s="35" customFormat="1" ht="18.75" customHeight="1" x14ac:dyDescent="0.25">
      <c r="A189" s="484"/>
      <c r="B189" s="481" t="s">
        <v>866</v>
      </c>
      <c r="C189" s="530">
        <v>26</v>
      </c>
      <c r="D189" s="530">
        <v>4</v>
      </c>
      <c r="E189" s="530">
        <v>5</v>
      </c>
      <c r="F189" s="481"/>
    </row>
    <row r="190" spans="1:6" s="46" customFormat="1" ht="16.5" customHeight="1" x14ac:dyDescent="0.25">
      <c r="A190" s="484"/>
      <c r="B190" s="483" t="s">
        <v>867</v>
      </c>
      <c r="C190" s="530">
        <v>37</v>
      </c>
      <c r="D190" s="531">
        <v>0</v>
      </c>
      <c r="E190" s="528">
        <v>0</v>
      </c>
      <c r="F190" s="477"/>
    </row>
    <row r="191" spans="1:6" s="46" customFormat="1" x14ac:dyDescent="0.25">
      <c r="A191" s="484"/>
      <c r="B191" s="483" t="s">
        <v>868</v>
      </c>
      <c r="C191" s="530">
        <v>22</v>
      </c>
      <c r="D191" s="530">
        <v>2</v>
      </c>
      <c r="E191" s="528">
        <v>0</v>
      </c>
      <c r="F191" s="477"/>
    </row>
    <row r="192" spans="1:6" x14ac:dyDescent="0.25">
      <c r="A192" s="762" t="s">
        <v>46</v>
      </c>
      <c r="B192" s="763"/>
      <c r="C192" s="9"/>
      <c r="D192" s="9"/>
      <c r="E192" s="582">
        <f>E6+E7+E10+E18+E19+E20+E45+E46+E49+E50+E51+E73+E74+E75+E78+E84+E91+E92+E93+E94+E97+E101+E102+E103+E104+E105+E106+E107+E108+E109+E110+E111+E112+E113+E119+E120+E121+E124+E125+E126+E127+E128+E129+E130+E131+E133+E139+E146+E150+E156+E167+E173+E178+E183+E187</f>
        <v>303</v>
      </c>
      <c r="F192" s="9"/>
    </row>
    <row r="193" spans="1:6" x14ac:dyDescent="0.25">
      <c r="A193" s="1"/>
      <c r="B193" s="1"/>
      <c r="C193" s="1"/>
      <c r="D193" s="1"/>
      <c r="E193" s="1"/>
      <c r="F193" s="1"/>
    </row>
    <row r="194" spans="1:6" x14ac:dyDescent="0.25">
      <c r="A194" s="1"/>
      <c r="B194" s="1"/>
      <c r="C194" s="1"/>
      <c r="D194" s="1"/>
      <c r="E194" s="1"/>
      <c r="F194" s="1"/>
    </row>
    <row r="195" spans="1:6" x14ac:dyDescent="0.25">
      <c r="A195" s="1"/>
      <c r="B195" s="761" t="s">
        <v>47</v>
      </c>
      <c r="C195" s="761"/>
      <c r="D195" s="761"/>
      <c r="E195" s="761"/>
      <c r="F195" s="761"/>
    </row>
    <row r="196" spans="1:6" x14ac:dyDescent="0.25">
      <c r="A196" s="1"/>
      <c r="B196" s="761"/>
      <c r="C196" s="761"/>
      <c r="D196" s="761"/>
      <c r="E196" s="761"/>
      <c r="F196" s="761"/>
    </row>
    <row r="197" spans="1:6" x14ac:dyDescent="0.25">
      <c r="A197" s="1"/>
      <c r="B197" s="761"/>
      <c r="C197" s="761"/>
      <c r="D197" s="761"/>
      <c r="E197" s="761"/>
      <c r="F197" s="761"/>
    </row>
    <row r="198" spans="1:6" x14ac:dyDescent="0.25">
      <c r="A198" s="1"/>
      <c r="B198" s="761"/>
      <c r="C198" s="761"/>
      <c r="D198" s="761"/>
      <c r="E198" s="761"/>
      <c r="F198" s="761"/>
    </row>
    <row r="199" spans="1:6" x14ac:dyDescent="0.25">
      <c r="A199" s="1"/>
      <c r="B199" s="1"/>
      <c r="C199" s="1"/>
      <c r="D199" s="1"/>
      <c r="E199" s="1"/>
      <c r="F199" s="1"/>
    </row>
    <row r="200" spans="1:6" x14ac:dyDescent="0.25">
      <c r="A200" s="1"/>
      <c r="B200" s="1"/>
      <c r="C200" s="1"/>
      <c r="D200" s="1"/>
      <c r="E200" s="1"/>
      <c r="F200" s="1"/>
    </row>
    <row r="201" spans="1:6" x14ac:dyDescent="0.25">
      <c r="A201" s="1"/>
      <c r="B201" s="1"/>
      <c r="C201" s="1"/>
      <c r="D201" s="1"/>
      <c r="E201" s="1"/>
      <c r="F201" s="1"/>
    </row>
    <row r="202" spans="1:6" x14ac:dyDescent="0.25">
      <c r="A202" s="1"/>
      <c r="B202" s="1"/>
      <c r="C202" s="1"/>
      <c r="D202" s="1"/>
      <c r="E202" s="1"/>
      <c r="F202" s="1"/>
    </row>
    <row r="203" spans="1:6" x14ac:dyDescent="0.25">
      <c r="A203" s="1"/>
      <c r="B203" s="1"/>
      <c r="C203" s="1"/>
      <c r="D203" s="1"/>
      <c r="E203" s="1"/>
      <c r="F203" s="1"/>
    </row>
    <row r="204" spans="1:6" x14ac:dyDescent="0.25">
      <c r="A204" s="1"/>
      <c r="B204" s="1"/>
      <c r="C204" s="1"/>
      <c r="D204" s="1"/>
      <c r="E204" s="1"/>
      <c r="F204" s="1"/>
    </row>
    <row r="205" spans="1:6" x14ac:dyDescent="0.25">
      <c r="A205" s="1"/>
      <c r="B205" s="1"/>
      <c r="C205" s="1"/>
      <c r="D205" s="1"/>
      <c r="E205" s="1"/>
      <c r="F205" s="1"/>
    </row>
    <row r="206" spans="1:6" x14ac:dyDescent="0.25">
      <c r="A206" s="1"/>
      <c r="B206" s="1"/>
      <c r="C206" s="1"/>
      <c r="D206" s="1"/>
      <c r="E206" s="1"/>
      <c r="F206" s="1"/>
    </row>
    <row r="207" spans="1:6" x14ac:dyDescent="0.25">
      <c r="A207" s="1"/>
      <c r="B207" s="1"/>
      <c r="C207" s="1"/>
      <c r="D207" s="1"/>
      <c r="E207" s="1"/>
      <c r="F207" s="1"/>
    </row>
    <row r="208" spans="1:6" x14ac:dyDescent="0.25">
      <c r="A208" s="1"/>
      <c r="B208" s="1"/>
      <c r="C208" s="1"/>
      <c r="D208" s="1"/>
      <c r="E208" s="1"/>
      <c r="F208" s="1"/>
    </row>
  </sheetData>
  <mergeCells count="3">
    <mergeCell ref="B195:F198"/>
    <mergeCell ref="A192:B192"/>
    <mergeCell ref="A2:F2"/>
  </mergeCells>
  <pageMargins left="0.7" right="0.7" top="0.75" bottom="0.75" header="0.3" footer="0.3"/>
  <pageSetup paperSize="9" orientation="portrait" verticalDpi="300" r:id="rId1"/>
  <ignoredErrors>
    <ignoredError sqref="C28:E28 D51:E51 C84:E84 C97:E9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
  <sheetViews>
    <sheetView workbookViewId="0">
      <pane ySplit="1680" topLeftCell="A14" activePane="bottomLeft"/>
      <selection pane="bottomLeft" activeCell="D9" sqref="D9"/>
    </sheetView>
  </sheetViews>
  <sheetFormatPr defaultRowHeight="15" x14ac:dyDescent="0.25"/>
  <cols>
    <col min="1" max="1" width="8.42578125" customWidth="1"/>
    <col min="2" max="2" width="41.7109375" customWidth="1"/>
    <col min="3" max="3" width="35.42578125" customWidth="1"/>
    <col min="4" max="4" width="57.85546875" customWidth="1"/>
  </cols>
  <sheetData>
    <row r="1" spans="1:4" ht="18.75" x14ac:dyDescent="0.3">
      <c r="A1" s="28"/>
      <c r="B1" s="28"/>
      <c r="C1" s="28"/>
      <c r="D1" s="31" t="s">
        <v>56</v>
      </c>
    </row>
    <row r="2" spans="1:4" ht="18.75" x14ac:dyDescent="0.25">
      <c r="A2" s="738" t="s">
        <v>52</v>
      </c>
      <c r="B2" s="738"/>
      <c r="C2" s="738"/>
      <c r="D2" s="738"/>
    </row>
    <row r="3" spans="1:4" ht="15.75" x14ac:dyDescent="0.25">
      <c r="A3" s="765"/>
      <c r="B3" s="765"/>
      <c r="C3" s="765"/>
      <c r="D3" s="765"/>
    </row>
    <row r="4" spans="1:4" s="27" customFormat="1" ht="15.75" x14ac:dyDescent="0.25">
      <c r="A4" s="29" t="s">
        <v>40</v>
      </c>
      <c r="B4" s="29" t="s">
        <v>44</v>
      </c>
      <c r="C4" s="29" t="s">
        <v>53</v>
      </c>
      <c r="D4" s="29" t="s">
        <v>51</v>
      </c>
    </row>
    <row r="5" spans="1:4" ht="17.25" customHeight="1" x14ac:dyDescent="0.25">
      <c r="A5" s="61">
        <v>1</v>
      </c>
      <c r="B5" s="76" t="s">
        <v>264</v>
      </c>
      <c r="C5" s="48"/>
      <c r="D5" s="48"/>
    </row>
    <row r="6" spans="1:4" ht="18.75" customHeight="1" x14ac:dyDescent="0.25">
      <c r="A6" s="48"/>
      <c r="B6" s="68" t="s">
        <v>267</v>
      </c>
      <c r="C6" s="48">
        <v>20</v>
      </c>
      <c r="D6" s="48">
        <v>208.3</v>
      </c>
    </row>
    <row r="7" spans="1:4" ht="16.5" customHeight="1" x14ac:dyDescent="0.25">
      <c r="A7" s="61">
        <v>2</v>
      </c>
      <c r="B7" s="76" t="s">
        <v>514</v>
      </c>
      <c r="C7" s="48"/>
      <c r="D7" s="48"/>
    </row>
    <row r="8" spans="1:4" x14ac:dyDescent="0.25">
      <c r="A8" s="48"/>
      <c r="B8" s="48" t="s">
        <v>534</v>
      </c>
      <c r="C8" s="48">
        <v>17</v>
      </c>
      <c r="D8" s="48">
        <v>306.37</v>
      </c>
    </row>
    <row r="9" spans="1:4" x14ac:dyDescent="0.25">
      <c r="A9" s="61">
        <v>3</v>
      </c>
      <c r="B9" s="76" t="s">
        <v>526</v>
      </c>
      <c r="C9" s="48"/>
      <c r="D9" s="48"/>
    </row>
    <row r="10" spans="1:4" x14ac:dyDescent="0.25">
      <c r="A10" s="48"/>
      <c r="B10" s="48" t="s">
        <v>535</v>
      </c>
      <c r="C10" s="48">
        <v>19</v>
      </c>
      <c r="D10" s="48">
        <v>246.06</v>
      </c>
    </row>
    <row r="11" spans="1:4" s="46" customFormat="1" x14ac:dyDescent="0.25">
      <c r="A11" s="61">
        <v>4</v>
      </c>
      <c r="B11" s="76" t="s">
        <v>549</v>
      </c>
      <c r="C11" s="48"/>
      <c r="D11" s="48"/>
    </row>
    <row r="12" spans="1:4" s="46" customFormat="1" x14ac:dyDescent="0.25">
      <c r="A12" s="48"/>
      <c r="B12" s="48" t="s">
        <v>559</v>
      </c>
      <c r="C12" s="48">
        <v>23</v>
      </c>
      <c r="D12" s="434">
        <v>608.6</v>
      </c>
    </row>
    <row r="13" spans="1:4" s="46" customFormat="1" x14ac:dyDescent="0.25">
      <c r="A13" s="61">
        <v>5</v>
      </c>
      <c r="B13" s="76" t="s">
        <v>619</v>
      </c>
      <c r="C13" s="48"/>
      <c r="D13" s="48"/>
    </row>
    <row r="14" spans="1:4" s="46" customFormat="1" x14ac:dyDescent="0.25">
      <c r="A14" s="48"/>
      <c r="B14" s="48" t="s">
        <v>742</v>
      </c>
      <c r="C14" s="48">
        <v>8</v>
      </c>
      <c r="D14" s="48">
        <v>171.01</v>
      </c>
    </row>
    <row r="15" spans="1:4" s="46" customFormat="1" x14ac:dyDescent="0.25">
      <c r="A15" s="61">
        <v>6</v>
      </c>
      <c r="B15" s="76" t="s">
        <v>740</v>
      </c>
      <c r="C15" s="48"/>
      <c r="D15" s="48"/>
    </row>
    <row r="16" spans="1:4" s="46" customFormat="1" x14ac:dyDescent="0.25">
      <c r="A16" s="48"/>
      <c r="B16" s="48" t="s">
        <v>956</v>
      </c>
      <c r="C16" s="48">
        <v>15</v>
      </c>
      <c r="D16" s="434">
        <v>860.27</v>
      </c>
    </row>
    <row r="17" spans="1:4" s="46" customFormat="1" x14ac:dyDescent="0.25">
      <c r="A17" s="63">
        <v>7</v>
      </c>
      <c r="B17" s="65" t="s">
        <v>752</v>
      </c>
      <c r="C17" s="48"/>
      <c r="D17" s="48"/>
    </row>
    <row r="18" spans="1:4" s="46" customFormat="1" x14ac:dyDescent="0.25">
      <c r="A18" s="48"/>
      <c r="B18" s="48" t="s">
        <v>766</v>
      </c>
      <c r="C18" s="48">
        <v>16</v>
      </c>
      <c r="D18" s="48">
        <v>191.74</v>
      </c>
    </row>
    <row r="19" spans="1:4" s="46" customFormat="1" x14ac:dyDescent="0.25">
      <c r="A19" s="63">
        <v>8</v>
      </c>
      <c r="B19" s="65" t="s">
        <v>783</v>
      </c>
      <c r="C19" s="48"/>
      <c r="D19" s="48"/>
    </row>
    <row r="20" spans="1:4" s="46" customFormat="1" x14ac:dyDescent="0.25">
      <c r="A20" s="48"/>
      <c r="B20" s="48" t="s">
        <v>787</v>
      </c>
      <c r="C20" s="48">
        <v>29</v>
      </c>
      <c r="D20" s="569">
        <v>1012</v>
      </c>
    </row>
    <row r="21" spans="1:4" s="46" customFormat="1" x14ac:dyDescent="0.25">
      <c r="A21" s="63">
        <v>9</v>
      </c>
      <c r="B21" s="65" t="s">
        <v>833</v>
      </c>
      <c r="C21" s="48"/>
      <c r="D21" s="48"/>
    </row>
    <row r="22" spans="1:4" s="46" customFormat="1" x14ac:dyDescent="0.25">
      <c r="A22" s="48"/>
      <c r="B22" s="48" t="s">
        <v>837</v>
      </c>
      <c r="C22" s="48">
        <v>23</v>
      </c>
      <c r="D22" s="512">
        <v>202</v>
      </c>
    </row>
    <row r="23" spans="1:4" s="46" customFormat="1" x14ac:dyDescent="0.25">
      <c r="A23" s="63">
        <v>10</v>
      </c>
      <c r="B23" s="65" t="s">
        <v>856</v>
      </c>
      <c r="C23" s="48"/>
      <c r="D23" s="48"/>
    </row>
    <row r="24" spans="1:4" s="46" customFormat="1" x14ac:dyDescent="0.25">
      <c r="A24" s="48"/>
      <c r="B24" s="48" t="s">
        <v>869</v>
      </c>
      <c r="C24" s="48">
        <v>6</v>
      </c>
      <c r="D24" s="512">
        <v>66.7</v>
      </c>
    </row>
    <row r="25" spans="1:4" x14ac:dyDescent="0.25">
      <c r="C25" s="573">
        <f>SUM(C6:C24)</f>
        <v>176</v>
      </c>
      <c r="D25" s="573">
        <f>SUM(D6:D24)</f>
        <v>3873.0499999999993</v>
      </c>
    </row>
  </sheetData>
  <mergeCells count="2">
    <mergeCell ref="A2:D2"/>
    <mergeCell ref="A3:D3"/>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I207"/>
  <sheetViews>
    <sheetView tabSelected="1" zoomScale="80" zoomScaleNormal="80" workbookViewId="0">
      <pane ySplit="4170" topLeftCell="A161" activePane="bottomLeft"/>
      <selection activeCell="Z7" sqref="Z7"/>
      <selection pane="bottomLeft" activeCell="U161" sqref="U161"/>
    </sheetView>
  </sheetViews>
  <sheetFormatPr defaultRowHeight="15" x14ac:dyDescent="0.25"/>
  <cols>
    <col min="1" max="1" width="6.28515625" style="46" customWidth="1"/>
    <col min="2" max="2" width="30.85546875" style="46" customWidth="1"/>
    <col min="3" max="3" width="8" style="46" customWidth="1"/>
    <col min="4" max="4" width="8.140625" style="46" customWidth="1"/>
    <col min="5" max="5" width="6.85546875" style="46" customWidth="1"/>
    <col min="6" max="6" width="7.5703125" style="46" customWidth="1"/>
    <col min="7" max="7" width="8" style="46" customWidth="1"/>
    <col min="8" max="9" width="7.7109375" style="46" customWidth="1"/>
    <col min="10" max="10" width="7.140625" style="46" customWidth="1"/>
    <col min="11" max="11" width="10.28515625" style="46" bestFit="1" customWidth="1"/>
    <col min="12" max="12" width="10" style="32" customWidth="1"/>
    <col min="13" max="13" width="10.28515625" style="32" customWidth="1"/>
    <col min="14" max="14" width="6.5703125" style="32" customWidth="1"/>
    <col min="15" max="15" width="7.140625" style="32" customWidth="1"/>
    <col min="16" max="16" width="7.5703125" style="32" customWidth="1"/>
    <col min="17" max="17" width="10" style="32" customWidth="1"/>
    <col min="18" max="18" width="8.140625" style="32" customWidth="1"/>
    <col min="19" max="19" width="7.28515625" style="32" customWidth="1"/>
    <col min="20" max="20" width="9" style="32" customWidth="1"/>
    <col min="21" max="21" width="33" style="46" customWidth="1"/>
    <col min="22" max="22" width="9.140625" style="46"/>
    <col min="23" max="23" width="11.42578125" style="46" customWidth="1"/>
    <col min="24" max="16384" width="9.140625" style="46"/>
  </cols>
  <sheetData>
    <row r="1" spans="1:24" x14ac:dyDescent="0.25">
      <c r="T1" s="766" t="s">
        <v>57</v>
      </c>
      <c r="U1" s="766"/>
    </row>
    <row r="2" spans="1:24" ht="18.75" x14ac:dyDescent="0.25">
      <c r="A2" s="738" t="s">
        <v>979</v>
      </c>
      <c r="B2" s="738"/>
      <c r="C2" s="738"/>
      <c r="D2" s="738"/>
      <c r="E2" s="738"/>
      <c r="F2" s="738"/>
      <c r="G2" s="738"/>
      <c r="H2" s="738"/>
      <c r="I2" s="738"/>
      <c r="J2" s="738"/>
      <c r="K2" s="738"/>
      <c r="L2" s="738"/>
      <c r="M2" s="738"/>
      <c r="N2" s="738"/>
      <c r="O2" s="738"/>
      <c r="P2" s="738"/>
      <c r="Q2" s="738"/>
      <c r="R2" s="738"/>
      <c r="S2" s="738"/>
      <c r="T2" s="738"/>
      <c r="U2" s="738"/>
    </row>
    <row r="4" spans="1:24" ht="30" customHeight="1" x14ac:dyDescent="0.25">
      <c r="A4" s="773" t="s">
        <v>1</v>
      </c>
      <c r="B4" s="773" t="s">
        <v>2</v>
      </c>
      <c r="C4" s="776" t="s">
        <v>980</v>
      </c>
      <c r="D4" s="777"/>
      <c r="E4" s="777"/>
      <c r="F4" s="778"/>
      <c r="G4" s="773" t="s">
        <v>42</v>
      </c>
      <c r="H4" s="773" t="s">
        <v>41</v>
      </c>
      <c r="I4" s="773" t="s">
        <v>981</v>
      </c>
      <c r="J4" s="773" t="s">
        <v>982</v>
      </c>
      <c r="K4" s="773" t="s">
        <v>983</v>
      </c>
      <c r="L4" s="770" t="s">
        <v>984</v>
      </c>
      <c r="M4" s="771"/>
      <c r="N4" s="771"/>
      <c r="O4" s="771"/>
      <c r="P4" s="772"/>
      <c r="Q4" s="770" t="s">
        <v>985</v>
      </c>
      <c r="R4" s="771"/>
      <c r="S4" s="771"/>
      <c r="T4" s="772"/>
      <c r="U4" s="773" t="s">
        <v>20</v>
      </c>
      <c r="V4" s="602"/>
      <c r="W4" s="602"/>
      <c r="X4" s="602"/>
    </row>
    <row r="5" spans="1:24" s="6" customFormat="1" ht="23.25" customHeight="1" x14ac:dyDescent="0.25">
      <c r="A5" s="774"/>
      <c r="B5" s="774"/>
      <c r="C5" s="773" t="s">
        <v>986</v>
      </c>
      <c r="D5" s="773" t="s">
        <v>987</v>
      </c>
      <c r="E5" s="773" t="s">
        <v>988</v>
      </c>
      <c r="F5" s="773" t="s">
        <v>989</v>
      </c>
      <c r="G5" s="774"/>
      <c r="H5" s="774"/>
      <c r="I5" s="774"/>
      <c r="J5" s="774"/>
      <c r="K5" s="774"/>
      <c r="L5" s="770" t="s">
        <v>988</v>
      </c>
      <c r="M5" s="771"/>
      <c r="N5" s="771"/>
      <c r="O5" s="772"/>
      <c r="P5" s="773" t="s">
        <v>989</v>
      </c>
      <c r="Q5" s="770" t="s">
        <v>988</v>
      </c>
      <c r="R5" s="771"/>
      <c r="S5" s="772"/>
      <c r="T5" s="773" t="s">
        <v>989</v>
      </c>
      <c r="U5" s="774"/>
      <c r="V5" s="603"/>
      <c r="W5" s="603"/>
      <c r="X5" s="603"/>
    </row>
    <row r="6" spans="1:24" s="6" customFormat="1" ht="23.25" customHeight="1" x14ac:dyDescent="0.25">
      <c r="A6" s="774"/>
      <c r="B6" s="774"/>
      <c r="C6" s="774"/>
      <c r="D6" s="774"/>
      <c r="E6" s="774"/>
      <c r="F6" s="774"/>
      <c r="G6" s="774"/>
      <c r="H6" s="774"/>
      <c r="I6" s="774"/>
      <c r="J6" s="774"/>
      <c r="K6" s="774"/>
      <c r="L6" s="770" t="s">
        <v>990</v>
      </c>
      <c r="M6" s="771"/>
      <c r="N6" s="773" t="s">
        <v>991</v>
      </c>
      <c r="O6" s="778" t="s">
        <v>992</v>
      </c>
      <c r="P6" s="774"/>
      <c r="Q6" s="773" t="s">
        <v>993</v>
      </c>
      <c r="R6" s="773" t="s">
        <v>991</v>
      </c>
      <c r="S6" s="778" t="s">
        <v>992</v>
      </c>
      <c r="T6" s="774"/>
      <c r="U6" s="774"/>
      <c r="V6" s="603"/>
      <c r="W6" s="603"/>
      <c r="X6" s="603"/>
    </row>
    <row r="7" spans="1:24" s="6" customFormat="1" ht="120" customHeight="1" x14ac:dyDescent="0.25">
      <c r="A7" s="775"/>
      <c r="B7" s="775"/>
      <c r="C7" s="775"/>
      <c r="D7" s="775"/>
      <c r="E7" s="775"/>
      <c r="F7" s="775"/>
      <c r="G7" s="775"/>
      <c r="H7" s="775"/>
      <c r="I7" s="775"/>
      <c r="J7" s="775"/>
      <c r="K7" s="775"/>
      <c r="L7" s="604" t="s">
        <v>986</v>
      </c>
      <c r="M7" s="605" t="s">
        <v>994</v>
      </c>
      <c r="N7" s="775"/>
      <c r="O7" s="781"/>
      <c r="P7" s="775"/>
      <c r="Q7" s="775"/>
      <c r="R7" s="775"/>
      <c r="S7" s="781"/>
      <c r="T7" s="775"/>
      <c r="U7" s="775"/>
      <c r="V7" s="603"/>
      <c r="W7" s="603"/>
      <c r="X7" s="603"/>
    </row>
    <row r="8" spans="1:24" s="52" customFormat="1" ht="17.25" customHeight="1" x14ac:dyDescent="0.25">
      <c r="A8" s="606" t="s">
        <v>22</v>
      </c>
      <c r="B8" s="606" t="s">
        <v>23</v>
      </c>
      <c r="C8" s="606" t="s">
        <v>995</v>
      </c>
      <c r="D8" s="606" t="s">
        <v>438</v>
      </c>
      <c r="E8" s="606" t="s">
        <v>77</v>
      </c>
      <c r="F8" s="606" t="s">
        <v>996</v>
      </c>
      <c r="G8" s="606" t="s">
        <v>83</v>
      </c>
      <c r="H8" s="606" t="s">
        <v>533</v>
      </c>
      <c r="I8" s="606" t="s">
        <v>997</v>
      </c>
      <c r="J8" s="606" t="s">
        <v>998</v>
      </c>
      <c r="K8" s="606" t="s">
        <v>999</v>
      </c>
      <c r="L8" s="606" t="s">
        <v>1000</v>
      </c>
      <c r="M8" s="606"/>
      <c r="N8" s="606" t="s">
        <v>1001</v>
      </c>
      <c r="O8" s="606" t="s">
        <v>1002</v>
      </c>
      <c r="P8" s="606" t="s">
        <v>1003</v>
      </c>
      <c r="Q8" s="606" t="s">
        <v>1004</v>
      </c>
      <c r="R8" s="606" t="s">
        <v>1005</v>
      </c>
      <c r="S8" s="606" t="s">
        <v>735</v>
      </c>
      <c r="T8" s="606" t="s">
        <v>736</v>
      </c>
      <c r="U8" s="606" t="s">
        <v>1006</v>
      </c>
      <c r="V8" s="607"/>
      <c r="W8" s="607"/>
      <c r="X8" s="607"/>
    </row>
    <row r="9" spans="1:24" s="52" customFormat="1" ht="20.25" customHeight="1" x14ac:dyDescent="0.25">
      <c r="A9" s="608"/>
      <c r="B9" s="609" t="s">
        <v>1007</v>
      </c>
      <c r="C9" s="610">
        <f t="shared" ref="C9:T9" si="0">C10+C135</f>
        <v>326</v>
      </c>
      <c r="D9" s="610">
        <f t="shared" si="0"/>
        <v>3</v>
      </c>
      <c r="E9" s="610">
        <f t="shared" si="0"/>
        <v>154</v>
      </c>
      <c r="F9" s="610">
        <f t="shared" si="0"/>
        <v>169</v>
      </c>
      <c r="G9" s="610">
        <f t="shared" si="0"/>
        <v>10995</v>
      </c>
      <c r="H9" s="610">
        <f t="shared" si="0"/>
        <v>264</v>
      </c>
      <c r="I9" s="610">
        <f t="shared" si="0"/>
        <v>303</v>
      </c>
      <c r="J9" s="610">
        <f t="shared" si="0"/>
        <v>209</v>
      </c>
      <c r="K9" s="610"/>
      <c r="L9" s="610">
        <f t="shared" si="0"/>
        <v>210</v>
      </c>
      <c r="M9" s="610">
        <f t="shared" si="0"/>
        <v>54</v>
      </c>
      <c r="N9" s="610">
        <f t="shared" si="0"/>
        <v>30</v>
      </c>
      <c r="O9" s="610">
        <f t="shared" si="0"/>
        <v>31</v>
      </c>
      <c r="P9" s="610">
        <f t="shared" si="0"/>
        <v>167</v>
      </c>
      <c r="Q9" s="610">
        <f t="shared" si="0"/>
        <v>210</v>
      </c>
      <c r="R9" s="610">
        <f t="shared" si="0"/>
        <v>30</v>
      </c>
      <c r="S9" s="610">
        <f t="shared" si="0"/>
        <v>31</v>
      </c>
      <c r="T9" s="610">
        <f t="shared" si="0"/>
        <v>167</v>
      </c>
      <c r="U9" s="608"/>
      <c r="V9" s="607"/>
      <c r="W9" s="607"/>
      <c r="X9" s="607"/>
    </row>
    <row r="10" spans="1:24" s="52" customFormat="1" ht="20.25" customHeight="1" x14ac:dyDescent="0.25">
      <c r="A10" s="609" t="s">
        <v>1008</v>
      </c>
      <c r="B10" s="611" t="s">
        <v>1009</v>
      </c>
      <c r="C10" s="610">
        <f t="shared" ref="C10:T10" si="1">C11+C14+C15+C16+C17+C18+C19+C20+C21+C12+C13+C22+C23+C26+C34+C35+C36+C61+C62+C63+C64+C86+C87+C88+C91+C97+C104+C105+C106+C107+C110+C114+C115+C116+C122+C123+C124+C127+C128+C129+C130+C131+C132+C133+C134</f>
        <v>240</v>
      </c>
      <c r="D10" s="610">
        <f t="shared" si="1"/>
        <v>3</v>
      </c>
      <c r="E10" s="610">
        <f t="shared" si="1"/>
        <v>110</v>
      </c>
      <c r="F10" s="610">
        <f t="shared" si="1"/>
        <v>127</v>
      </c>
      <c r="G10" s="610">
        <f t="shared" si="1"/>
        <v>9912</v>
      </c>
      <c r="H10" s="610">
        <f t="shared" si="1"/>
        <v>201</v>
      </c>
      <c r="I10" s="610">
        <f t="shared" si="1"/>
        <v>264</v>
      </c>
      <c r="J10" s="610">
        <f t="shared" si="1"/>
        <v>0</v>
      </c>
      <c r="K10" s="610"/>
      <c r="L10" s="610">
        <f t="shared" si="1"/>
        <v>138</v>
      </c>
      <c r="M10" s="610">
        <f t="shared" si="1"/>
        <v>38</v>
      </c>
      <c r="N10" s="610">
        <f t="shared" si="1"/>
        <v>30</v>
      </c>
      <c r="O10" s="610">
        <f t="shared" si="1"/>
        <v>19</v>
      </c>
      <c r="P10" s="610">
        <f t="shared" si="1"/>
        <v>141</v>
      </c>
      <c r="Q10" s="610">
        <f t="shared" si="1"/>
        <v>138</v>
      </c>
      <c r="R10" s="610">
        <f t="shared" si="1"/>
        <v>30</v>
      </c>
      <c r="S10" s="610">
        <f t="shared" si="1"/>
        <v>19</v>
      </c>
      <c r="T10" s="610">
        <f t="shared" si="1"/>
        <v>141</v>
      </c>
      <c r="U10" s="608"/>
      <c r="V10" s="607"/>
      <c r="W10" s="607"/>
      <c r="X10" s="607"/>
    </row>
    <row r="11" spans="1:24" s="263" customFormat="1" ht="21.75" customHeight="1" x14ac:dyDescent="0.25">
      <c r="A11" s="612">
        <v>1</v>
      </c>
      <c r="B11" s="613" t="s">
        <v>685</v>
      </c>
      <c r="C11" s="614">
        <f>D11+E11+F11</f>
        <v>6</v>
      </c>
      <c r="D11" s="614">
        <v>2</v>
      </c>
      <c r="E11" s="614">
        <v>3</v>
      </c>
      <c r="F11" s="614">
        <v>1</v>
      </c>
      <c r="G11" s="614">
        <v>45</v>
      </c>
      <c r="H11" s="614">
        <v>5</v>
      </c>
      <c r="I11" s="614" t="s">
        <v>83</v>
      </c>
      <c r="J11" s="614"/>
      <c r="K11" s="614"/>
      <c r="L11" s="767">
        <v>15</v>
      </c>
      <c r="M11" s="614"/>
      <c r="N11" s="767">
        <v>1</v>
      </c>
      <c r="O11" s="614"/>
      <c r="P11" s="614">
        <v>1</v>
      </c>
      <c r="Q11" s="767">
        <v>15</v>
      </c>
      <c r="R11" s="767">
        <v>1</v>
      </c>
      <c r="S11" s="614"/>
      <c r="T11" s="614">
        <v>1</v>
      </c>
      <c r="U11" s="615"/>
      <c r="V11" s="616"/>
      <c r="W11" s="616"/>
      <c r="X11" s="616"/>
    </row>
    <row r="12" spans="1:24" ht="21" customHeight="1" x14ac:dyDescent="0.25">
      <c r="A12" s="617">
        <v>2</v>
      </c>
      <c r="B12" s="459" t="s">
        <v>1010</v>
      </c>
      <c r="C12" s="614">
        <f>D12+E12+F12</f>
        <v>7</v>
      </c>
      <c r="D12" s="127"/>
      <c r="E12" s="617">
        <v>3</v>
      </c>
      <c r="F12" s="617">
        <v>4</v>
      </c>
      <c r="G12" s="617">
        <v>45</v>
      </c>
      <c r="H12" s="617">
        <v>7</v>
      </c>
      <c r="I12" s="617">
        <v>14</v>
      </c>
      <c r="J12" s="617"/>
      <c r="K12" s="617"/>
      <c r="L12" s="768"/>
      <c r="M12" s="617">
        <v>3</v>
      </c>
      <c r="N12" s="768"/>
      <c r="O12" s="617"/>
      <c r="P12" s="617">
        <v>1</v>
      </c>
      <c r="Q12" s="768"/>
      <c r="R12" s="768"/>
      <c r="S12" s="617"/>
      <c r="T12" s="617">
        <v>1</v>
      </c>
      <c r="U12" s="186"/>
      <c r="V12" s="602"/>
      <c r="W12" s="602"/>
      <c r="X12" s="602"/>
    </row>
    <row r="13" spans="1:24" ht="21" customHeight="1" x14ac:dyDescent="0.25">
      <c r="A13" s="618">
        <v>3</v>
      </c>
      <c r="B13" s="619" t="s">
        <v>219</v>
      </c>
      <c r="C13" s="617">
        <f>D13+E13+F13</f>
        <v>10</v>
      </c>
      <c r="D13" s="618">
        <v>1</v>
      </c>
      <c r="E13" s="618">
        <v>4</v>
      </c>
      <c r="F13" s="618">
        <v>5</v>
      </c>
      <c r="G13" s="618">
        <v>72</v>
      </c>
      <c r="H13" s="618">
        <v>7</v>
      </c>
      <c r="I13" s="618">
        <v>12</v>
      </c>
      <c r="J13" s="618"/>
      <c r="K13" s="618"/>
      <c r="L13" s="769"/>
      <c r="M13" s="618">
        <v>3</v>
      </c>
      <c r="N13" s="769"/>
      <c r="O13" s="618"/>
      <c r="P13" s="618">
        <v>2</v>
      </c>
      <c r="Q13" s="769"/>
      <c r="R13" s="769"/>
      <c r="S13" s="618"/>
      <c r="T13" s="618">
        <v>2</v>
      </c>
      <c r="U13" s="620"/>
      <c r="V13" s="602"/>
      <c r="W13" s="602"/>
      <c r="X13" s="602"/>
    </row>
    <row r="14" spans="1:24" s="66" customFormat="1" ht="22.5" customHeight="1" x14ac:dyDescent="0.25">
      <c r="A14" s="621">
        <v>4</v>
      </c>
      <c r="B14" s="622" t="s">
        <v>696</v>
      </c>
      <c r="C14" s="623">
        <f t="shared" ref="C14:C77" si="2">D14+E14+F14</f>
        <v>2</v>
      </c>
      <c r="D14" s="624"/>
      <c r="E14" s="625">
        <v>2</v>
      </c>
      <c r="F14" s="624"/>
      <c r="G14" s="625">
        <v>33</v>
      </c>
      <c r="H14" s="625">
        <v>2</v>
      </c>
      <c r="I14" s="625" t="s">
        <v>77</v>
      </c>
      <c r="J14" s="625"/>
      <c r="K14" s="625"/>
      <c r="L14" s="625">
        <v>2</v>
      </c>
      <c r="M14" s="625"/>
      <c r="N14" s="626"/>
      <c r="O14" s="626"/>
      <c r="P14" s="626"/>
      <c r="Q14" s="625">
        <v>2</v>
      </c>
      <c r="R14" s="626"/>
      <c r="S14" s="626"/>
      <c r="T14" s="626"/>
      <c r="U14" s="627"/>
      <c r="V14" s="602"/>
      <c r="W14" s="602"/>
      <c r="X14" s="602"/>
    </row>
    <row r="15" spans="1:24" s="66" customFormat="1" ht="21.75" customHeight="1" x14ac:dyDescent="0.25">
      <c r="A15" s="628">
        <v>5</v>
      </c>
      <c r="B15" s="629" t="s">
        <v>700</v>
      </c>
      <c r="C15" s="625">
        <f t="shared" si="2"/>
        <v>2</v>
      </c>
      <c r="D15" s="624"/>
      <c r="E15" s="625">
        <v>2</v>
      </c>
      <c r="F15" s="624"/>
      <c r="G15" s="625">
        <v>31</v>
      </c>
      <c r="H15" s="625">
        <v>2</v>
      </c>
      <c r="I15" s="625">
        <v>4</v>
      </c>
      <c r="J15" s="625"/>
      <c r="K15" s="625"/>
      <c r="L15" s="625">
        <v>2</v>
      </c>
      <c r="M15" s="625"/>
      <c r="N15" s="626"/>
      <c r="O15" s="626"/>
      <c r="P15" s="626"/>
      <c r="Q15" s="625">
        <v>2</v>
      </c>
      <c r="R15" s="626"/>
      <c r="S15" s="626"/>
      <c r="T15" s="626"/>
      <c r="U15" s="627"/>
      <c r="V15" s="602"/>
      <c r="W15" s="602"/>
      <c r="X15" s="602"/>
    </row>
    <row r="16" spans="1:24" s="66" customFormat="1" ht="24.75" customHeight="1" x14ac:dyDescent="0.25">
      <c r="A16" s="628">
        <v>6</v>
      </c>
      <c r="B16" s="629" t="s">
        <v>704</v>
      </c>
      <c r="C16" s="625">
        <f t="shared" si="2"/>
        <v>2</v>
      </c>
      <c r="D16" s="624"/>
      <c r="E16" s="625">
        <v>2</v>
      </c>
      <c r="F16" s="624"/>
      <c r="G16" s="625">
        <v>29</v>
      </c>
      <c r="H16" s="625">
        <v>2</v>
      </c>
      <c r="I16" s="625" t="s">
        <v>438</v>
      </c>
      <c r="J16" s="625"/>
      <c r="K16" s="625"/>
      <c r="L16" s="625">
        <v>2</v>
      </c>
      <c r="M16" s="625"/>
      <c r="N16" s="626"/>
      <c r="O16" s="626"/>
      <c r="P16" s="626"/>
      <c r="Q16" s="625">
        <v>2</v>
      </c>
      <c r="R16" s="626"/>
      <c r="S16" s="626"/>
      <c r="T16" s="626"/>
      <c r="U16" s="627"/>
      <c r="V16" s="602"/>
      <c r="W16" s="602"/>
      <c r="X16" s="602"/>
    </row>
    <row r="17" spans="1:25" s="66" customFormat="1" ht="25.5" customHeight="1" x14ac:dyDescent="0.25">
      <c r="A17" s="628">
        <v>7</v>
      </c>
      <c r="B17" s="629" t="s">
        <v>709</v>
      </c>
      <c r="C17" s="625">
        <f t="shared" si="2"/>
        <v>2</v>
      </c>
      <c r="D17" s="624"/>
      <c r="E17" s="625">
        <v>2</v>
      </c>
      <c r="F17" s="624"/>
      <c r="G17" s="625">
        <v>19</v>
      </c>
      <c r="H17" s="625">
        <v>2</v>
      </c>
      <c r="I17" s="625">
        <v>4</v>
      </c>
      <c r="J17" s="625"/>
      <c r="K17" s="625"/>
      <c r="L17" s="625">
        <v>1</v>
      </c>
      <c r="M17" s="625"/>
      <c r="N17" s="625">
        <v>1</v>
      </c>
      <c r="O17" s="626"/>
      <c r="P17" s="626"/>
      <c r="Q17" s="625">
        <v>1</v>
      </c>
      <c r="R17" s="625">
        <v>1</v>
      </c>
      <c r="S17" s="626"/>
      <c r="T17" s="626"/>
      <c r="U17" s="627"/>
      <c r="V17" s="602"/>
      <c r="W17" s="602"/>
      <c r="X17" s="602"/>
    </row>
    <row r="18" spans="1:25" s="66" customFormat="1" ht="21.75" customHeight="1" x14ac:dyDescent="0.25">
      <c r="A18" s="628">
        <v>8</v>
      </c>
      <c r="B18" s="629" t="s">
        <v>712</v>
      </c>
      <c r="C18" s="625">
        <f t="shared" si="2"/>
        <v>2</v>
      </c>
      <c r="D18" s="624"/>
      <c r="E18" s="625">
        <v>2</v>
      </c>
      <c r="F18" s="624"/>
      <c r="G18" s="630">
        <v>20</v>
      </c>
      <c r="H18" s="630">
        <v>2</v>
      </c>
      <c r="I18" s="630">
        <v>3</v>
      </c>
      <c r="J18" s="630"/>
      <c r="K18" s="630"/>
      <c r="L18" s="625">
        <v>2</v>
      </c>
      <c r="M18" s="625"/>
      <c r="N18" s="626"/>
      <c r="O18" s="626"/>
      <c r="P18" s="626"/>
      <c r="Q18" s="625">
        <v>2</v>
      </c>
      <c r="R18" s="626"/>
      <c r="S18" s="626"/>
      <c r="T18" s="626"/>
      <c r="U18" s="627"/>
      <c r="V18" s="602"/>
      <c r="W18" s="602"/>
      <c r="X18" s="602"/>
    </row>
    <row r="19" spans="1:25" s="66" customFormat="1" ht="21.75" customHeight="1" x14ac:dyDescent="0.25">
      <c r="A19" s="628">
        <v>9</v>
      </c>
      <c r="B19" s="629" t="s">
        <v>715</v>
      </c>
      <c r="C19" s="625">
        <f t="shared" si="2"/>
        <v>2</v>
      </c>
      <c r="D19" s="624"/>
      <c r="E19" s="625">
        <v>2</v>
      </c>
      <c r="F19" s="624"/>
      <c r="G19" s="630">
        <v>57</v>
      </c>
      <c r="H19" s="630">
        <v>2</v>
      </c>
      <c r="I19" s="630" t="s">
        <v>438</v>
      </c>
      <c r="J19" s="630"/>
      <c r="K19" s="630"/>
      <c r="L19" s="625">
        <v>2</v>
      </c>
      <c r="M19" s="625"/>
      <c r="N19" s="626"/>
      <c r="O19" s="626"/>
      <c r="P19" s="626"/>
      <c r="Q19" s="625">
        <v>2</v>
      </c>
      <c r="R19" s="626"/>
      <c r="S19" s="626"/>
      <c r="T19" s="626"/>
      <c r="U19" s="627"/>
      <c r="V19" s="602"/>
      <c r="W19" s="602"/>
      <c r="X19" s="602"/>
    </row>
    <row r="20" spans="1:25" s="66" customFormat="1" ht="24.75" customHeight="1" x14ac:dyDescent="0.25">
      <c r="A20" s="628">
        <v>10</v>
      </c>
      <c r="B20" s="629" t="s">
        <v>718</v>
      </c>
      <c r="C20" s="625">
        <f t="shared" si="2"/>
        <v>1</v>
      </c>
      <c r="D20" s="626"/>
      <c r="E20" s="625">
        <v>1</v>
      </c>
      <c r="F20" s="626"/>
      <c r="G20" s="625">
        <v>18</v>
      </c>
      <c r="H20" s="625">
        <v>1</v>
      </c>
      <c r="I20" s="625" t="s">
        <v>437</v>
      </c>
      <c r="J20" s="625"/>
      <c r="K20" s="625"/>
      <c r="L20" s="625">
        <v>1</v>
      </c>
      <c r="M20" s="625"/>
      <c r="N20" s="626"/>
      <c r="O20" s="626"/>
      <c r="P20" s="626"/>
      <c r="Q20" s="625">
        <v>1</v>
      </c>
      <c r="R20" s="626"/>
      <c r="S20" s="626"/>
      <c r="T20" s="626"/>
      <c r="U20" s="627"/>
      <c r="V20" s="602"/>
      <c r="W20" s="602"/>
      <c r="X20" s="602"/>
    </row>
    <row r="21" spans="1:25" s="402" customFormat="1" ht="25.5" customHeight="1" x14ac:dyDescent="0.25">
      <c r="A21" s="631">
        <v>11</v>
      </c>
      <c r="B21" s="632" t="s">
        <v>925</v>
      </c>
      <c r="C21" s="633">
        <f t="shared" si="2"/>
        <v>1</v>
      </c>
      <c r="D21" s="634"/>
      <c r="E21" s="633">
        <v>1</v>
      </c>
      <c r="F21" s="634"/>
      <c r="G21" s="633">
        <v>19</v>
      </c>
      <c r="H21" s="633">
        <v>1</v>
      </c>
      <c r="I21" s="633" t="s">
        <v>437</v>
      </c>
      <c r="J21" s="633"/>
      <c r="K21" s="633"/>
      <c r="L21" s="633">
        <v>1</v>
      </c>
      <c r="M21" s="633"/>
      <c r="N21" s="634"/>
      <c r="O21" s="634"/>
      <c r="P21" s="634"/>
      <c r="Q21" s="633">
        <v>1</v>
      </c>
      <c r="R21" s="634"/>
      <c r="S21" s="634"/>
      <c r="T21" s="634"/>
      <c r="U21" s="635"/>
      <c r="V21" s="636"/>
      <c r="W21" s="636"/>
      <c r="X21" s="636"/>
    </row>
    <row r="22" spans="1:25" s="52" customFormat="1" ht="18.75" customHeight="1" x14ac:dyDescent="0.25">
      <c r="A22" s="617">
        <v>12</v>
      </c>
      <c r="B22" s="459" t="s">
        <v>60</v>
      </c>
      <c r="C22" s="614">
        <f t="shared" si="2"/>
        <v>2</v>
      </c>
      <c r="D22" s="606"/>
      <c r="E22" s="637" t="s">
        <v>76</v>
      </c>
      <c r="F22" s="606"/>
      <c r="G22" s="637" t="s">
        <v>1011</v>
      </c>
      <c r="H22" s="637" t="s">
        <v>76</v>
      </c>
      <c r="I22" s="637" t="s">
        <v>76</v>
      </c>
      <c r="J22" s="637"/>
      <c r="K22" s="637"/>
      <c r="L22" s="637" t="s">
        <v>437</v>
      </c>
      <c r="M22" s="637"/>
      <c r="N22" s="637" t="s">
        <v>437</v>
      </c>
      <c r="O22" s="606"/>
      <c r="P22" s="606"/>
      <c r="Q22" s="637" t="s">
        <v>437</v>
      </c>
      <c r="R22" s="637" t="s">
        <v>437</v>
      </c>
      <c r="S22" s="606"/>
      <c r="T22" s="606"/>
      <c r="U22" s="606"/>
      <c r="V22" s="607"/>
      <c r="W22" s="607"/>
      <c r="X22" s="607"/>
    </row>
    <row r="23" spans="1:25" ht="21" customHeight="1" x14ac:dyDescent="0.25">
      <c r="A23" s="617">
        <v>13</v>
      </c>
      <c r="B23" s="638" t="s">
        <v>73</v>
      </c>
      <c r="C23" s="614">
        <f t="shared" si="2"/>
        <v>4</v>
      </c>
      <c r="D23" s="639"/>
      <c r="E23" s="617">
        <v>4</v>
      </c>
      <c r="F23" s="639"/>
      <c r="G23" s="617">
        <v>84</v>
      </c>
      <c r="H23" s="617">
        <v>4</v>
      </c>
      <c r="I23" s="617">
        <v>5</v>
      </c>
      <c r="J23" s="617"/>
      <c r="K23" s="617"/>
      <c r="L23" s="617">
        <v>2</v>
      </c>
      <c r="M23" s="617"/>
      <c r="N23" s="617">
        <v>2</v>
      </c>
      <c r="O23" s="639"/>
      <c r="P23" s="639"/>
      <c r="Q23" s="617">
        <v>2</v>
      </c>
      <c r="R23" s="617">
        <v>2</v>
      </c>
      <c r="S23" s="639"/>
      <c r="T23" s="639"/>
      <c r="U23" s="639"/>
      <c r="V23" s="602"/>
      <c r="W23" s="602"/>
      <c r="X23" s="602"/>
    </row>
    <row r="24" spans="1:25" ht="21" customHeight="1" x14ac:dyDescent="0.25">
      <c r="A24" s="617"/>
      <c r="B24" s="640" t="s">
        <v>112</v>
      </c>
      <c r="C24" s="614"/>
      <c r="D24" s="639"/>
      <c r="E24" s="617"/>
      <c r="F24" s="639"/>
      <c r="G24" s="127">
        <v>66</v>
      </c>
      <c r="H24" s="127">
        <v>4</v>
      </c>
      <c r="I24" s="127">
        <v>4</v>
      </c>
      <c r="J24" s="617"/>
      <c r="K24" s="617"/>
      <c r="L24" s="617"/>
      <c r="M24" s="617"/>
      <c r="N24" s="617"/>
      <c r="O24" s="639"/>
      <c r="P24" s="639"/>
      <c r="Q24" s="617"/>
      <c r="R24" s="617"/>
      <c r="S24" s="639"/>
      <c r="T24" s="639"/>
      <c r="U24" s="639"/>
      <c r="V24" s="602"/>
      <c r="W24" s="602"/>
      <c r="X24" s="602"/>
    </row>
    <row r="25" spans="1:25" ht="21" customHeight="1" x14ac:dyDescent="0.25">
      <c r="A25" s="617"/>
      <c r="B25" s="640" t="s">
        <v>1012</v>
      </c>
      <c r="C25" s="614"/>
      <c r="D25" s="639"/>
      <c r="E25" s="617"/>
      <c r="F25" s="639"/>
      <c r="G25" s="127">
        <v>18</v>
      </c>
      <c r="H25" s="617"/>
      <c r="I25" s="127">
        <v>1</v>
      </c>
      <c r="J25" s="617"/>
      <c r="K25" s="617"/>
      <c r="L25" s="617"/>
      <c r="M25" s="617"/>
      <c r="N25" s="617"/>
      <c r="O25" s="639"/>
      <c r="P25" s="639"/>
      <c r="Q25" s="617"/>
      <c r="R25" s="617"/>
      <c r="S25" s="639"/>
      <c r="T25" s="639"/>
      <c r="U25" s="639"/>
      <c r="V25" s="602"/>
      <c r="W25" s="602"/>
      <c r="X25" s="602"/>
    </row>
    <row r="26" spans="1:25" ht="21.75" customHeight="1" x14ac:dyDescent="0.25">
      <c r="A26" s="617">
        <v>14</v>
      </c>
      <c r="B26" s="597" t="s">
        <v>111</v>
      </c>
      <c r="C26" s="614">
        <f t="shared" si="2"/>
        <v>10</v>
      </c>
      <c r="D26" s="641">
        <f>D27+D28+D29+D30</f>
        <v>0</v>
      </c>
      <c r="E26" s="641">
        <f>E27+E28+E29+E30</f>
        <v>3</v>
      </c>
      <c r="F26" s="642">
        <f>F27+F28+F29+F30+F31</f>
        <v>7</v>
      </c>
      <c r="G26" s="641">
        <f>G27+G28+G29+G30+G31+G32+G33</f>
        <v>383</v>
      </c>
      <c r="H26" s="641">
        <f>H27+H28+H29+H30+H31+H32+H33</f>
        <v>6</v>
      </c>
      <c r="I26" s="641">
        <f>I27+I28+I29+I30+I31+I32+I33</f>
        <v>6</v>
      </c>
      <c r="J26" s="643"/>
      <c r="K26" s="643"/>
      <c r="L26" s="617">
        <v>5</v>
      </c>
      <c r="M26" s="617">
        <v>1</v>
      </c>
      <c r="N26" s="644"/>
      <c r="O26" s="617">
        <v>2</v>
      </c>
      <c r="P26" s="617">
        <v>114</v>
      </c>
      <c r="Q26" s="617">
        <v>5</v>
      </c>
      <c r="R26" s="644"/>
      <c r="S26" s="617">
        <v>2</v>
      </c>
      <c r="T26" s="617">
        <v>114</v>
      </c>
      <c r="U26" s="163"/>
      <c r="V26" s="602"/>
      <c r="W26" s="602"/>
      <c r="X26" s="602"/>
      <c r="Y26" s="60"/>
    </row>
    <row r="27" spans="1:25" s="52" customFormat="1" ht="20.25" customHeight="1" x14ac:dyDescent="0.25">
      <c r="A27" s="645"/>
      <c r="B27" s="646" t="s">
        <v>484</v>
      </c>
      <c r="C27" s="647">
        <f t="shared" si="2"/>
        <v>2</v>
      </c>
      <c r="D27" s="181"/>
      <c r="E27" s="181" t="s">
        <v>76</v>
      </c>
      <c r="F27" s="181"/>
      <c r="G27" s="181" t="s">
        <v>1013</v>
      </c>
      <c r="H27" s="181" t="s">
        <v>76</v>
      </c>
      <c r="I27" s="181" t="s">
        <v>438</v>
      </c>
      <c r="J27" s="181"/>
      <c r="K27" s="181"/>
      <c r="L27" s="181"/>
      <c r="M27" s="181"/>
      <c r="N27" s="181"/>
      <c r="O27" s="181"/>
      <c r="P27" s="181"/>
      <c r="Q27" s="181" t="s">
        <v>76</v>
      </c>
      <c r="R27" s="181"/>
      <c r="S27" s="181"/>
      <c r="T27" s="181"/>
      <c r="U27" s="181"/>
      <c r="V27" s="607"/>
      <c r="W27" s="607"/>
      <c r="X27" s="607"/>
    </row>
    <row r="28" spans="1:25" s="52" customFormat="1" ht="19.5" customHeight="1" x14ac:dyDescent="0.25">
      <c r="A28" s="645"/>
      <c r="B28" s="646" t="s">
        <v>86</v>
      </c>
      <c r="C28" s="647">
        <f t="shared" si="2"/>
        <v>6</v>
      </c>
      <c r="D28" s="181"/>
      <c r="E28" s="181"/>
      <c r="F28" s="181" t="s">
        <v>996</v>
      </c>
      <c r="G28" s="181" t="s">
        <v>1014</v>
      </c>
      <c r="H28" s="181" t="s">
        <v>995</v>
      </c>
      <c r="I28" s="181" t="s">
        <v>85</v>
      </c>
      <c r="J28" s="181"/>
      <c r="K28" s="181"/>
      <c r="L28" s="181"/>
      <c r="M28" s="181"/>
      <c r="N28" s="181"/>
      <c r="O28" s="181"/>
      <c r="P28" s="181" t="s">
        <v>996</v>
      </c>
      <c r="Q28" s="181" t="s">
        <v>437</v>
      </c>
      <c r="R28" s="181"/>
      <c r="S28" s="181"/>
      <c r="T28" s="181" t="s">
        <v>996</v>
      </c>
      <c r="U28" s="181"/>
      <c r="V28" s="607"/>
      <c r="W28" s="607"/>
      <c r="X28" s="607"/>
    </row>
    <row r="29" spans="1:25" s="52" customFormat="1" ht="23.25" customHeight="1" x14ac:dyDescent="0.25">
      <c r="A29" s="606"/>
      <c r="B29" s="648" t="s">
        <v>1015</v>
      </c>
      <c r="C29" s="647">
        <f t="shared" si="2"/>
        <v>1</v>
      </c>
      <c r="D29" s="181"/>
      <c r="E29" s="181" t="s">
        <v>437</v>
      </c>
      <c r="F29" s="181"/>
      <c r="G29" s="181" t="s">
        <v>996</v>
      </c>
      <c r="H29" s="181" t="s">
        <v>437</v>
      </c>
      <c r="I29" s="181" t="s">
        <v>437</v>
      </c>
      <c r="J29" s="181"/>
      <c r="K29" s="181"/>
      <c r="L29" s="181"/>
      <c r="M29" s="181" t="s">
        <v>437</v>
      </c>
      <c r="N29" s="181"/>
      <c r="O29" s="181"/>
      <c r="P29" s="181"/>
      <c r="Q29" s="181" t="s">
        <v>437</v>
      </c>
      <c r="R29" s="181"/>
      <c r="S29" s="181"/>
      <c r="T29" s="181"/>
      <c r="U29" s="181"/>
      <c r="V29" s="607"/>
      <c r="W29" s="607"/>
      <c r="X29" s="607"/>
    </row>
    <row r="30" spans="1:25" ht="37.5" customHeight="1" x14ac:dyDescent="0.25">
      <c r="A30" s="606"/>
      <c r="B30" s="595" t="s">
        <v>1016</v>
      </c>
      <c r="C30" s="647">
        <f t="shared" si="2"/>
        <v>1</v>
      </c>
      <c r="D30" s="181"/>
      <c r="E30" s="181"/>
      <c r="F30" s="181" t="s">
        <v>437</v>
      </c>
      <c r="G30" s="181" t="s">
        <v>1017</v>
      </c>
      <c r="H30" s="181"/>
      <c r="I30" s="181" t="s">
        <v>85</v>
      </c>
      <c r="J30" s="181"/>
      <c r="K30" s="181"/>
      <c r="L30" s="181"/>
      <c r="M30" s="181"/>
      <c r="N30" s="181"/>
      <c r="O30" s="181"/>
      <c r="P30" s="181" t="s">
        <v>437</v>
      </c>
      <c r="Q30" s="181"/>
      <c r="R30" s="181"/>
      <c r="S30" s="181"/>
      <c r="T30" s="181" t="s">
        <v>437</v>
      </c>
      <c r="U30" s="127"/>
      <c r="V30" s="602"/>
      <c r="W30" s="602"/>
      <c r="X30" s="602"/>
    </row>
    <row r="31" spans="1:25" ht="23.25" customHeight="1" x14ac:dyDescent="0.25">
      <c r="A31" s="606"/>
      <c r="B31" s="595" t="s">
        <v>1018</v>
      </c>
      <c r="C31" s="647">
        <f t="shared" si="2"/>
        <v>0</v>
      </c>
      <c r="D31" s="181"/>
      <c r="E31" s="181"/>
      <c r="F31" s="181"/>
      <c r="G31" s="181" t="s">
        <v>1019</v>
      </c>
      <c r="H31" s="181"/>
      <c r="I31" s="181" t="s">
        <v>437</v>
      </c>
      <c r="J31" s="181"/>
      <c r="K31" s="181"/>
      <c r="L31" s="181"/>
      <c r="M31" s="181"/>
      <c r="N31" s="181"/>
      <c r="O31" s="181"/>
      <c r="P31" s="181" t="s">
        <v>1020</v>
      </c>
      <c r="Q31" s="181"/>
      <c r="R31" s="181"/>
      <c r="S31" s="181"/>
      <c r="T31" s="181" t="s">
        <v>1020</v>
      </c>
      <c r="U31" s="127"/>
      <c r="V31" s="602"/>
      <c r="W31" s="602"/>
      <c r="X31" s="602"/>
    </row>
    <row r="32" spans="1:25" ht="20.25" customHeight="1" x14ac:dyDescent="0.25">
      <c r="A32" s="606"/>
      <c r="B32" s="595" t="s">
        <v>116</v>
      </c>
      <c r="C32" s="647">
        <f t="shared" si="2"/>
        <v>0</v>
      </c>
      <c r="D32" s="181"/>
      <c r="E32" s="181"/>
      <c r="F32" s="181"/>
      <c r="G32" s="181" t="s">
        <v>1021</v>
      </c>
      <c r="H32" s="181"/>
      <c r="I32" s="181" t="s">
        <v>85</v>
      </c>
      <c r="J32" s="181"/>
      <c r="K32" s="181"/>
      <c r="L32" s="181"/>
      <c r="M32" s="181"/>
      <c r="N32" s="181"/>
      <c r="O32" s="181"/>
      <c r="P32" s="181"/>
      <c r="Q32" s="181"/>
      <c r="R32" s="181"/>
      <c r="S32" s="181"/>
      <c r="T32" s="181"/>
      <c r="U32" s="127"/>
      <c r="V32" s="602"/>
      <c r="W32" s="602"/>
      <c r="X32" s="602"/>
    </row>
    <row r="33" spans="1:24" ht="21.75" customHeight="1" x14ac:dyDescent="0.25">
      <c r="A33" s="606"/>
      <c r="B33" s="595" t="s">
        <v>117</v>
      </c>
      <c r="C33" s="647">
        <f t="shared" si="2"/>
        <v>0</v>
      </c>
      <c r="D33" s="181"/>
      <c r="E33" s="181"/>
      <c r="F33" s="181"/>
      <c r="G33" s="181" t="s">
        <v>1022</v>
      </c>
      <c r="H33" s="181"/>
      <c r="I33" s="181" t="s">
        <v>85</v>
      </c>
      <c r="J33" s="181"/>
      <c r="K33" s="181"/>
      <c r="L33" s="181"/>
      <c r="M33" s="181"/>
      <c r="N33" s="181"/>
      <c r="O33" s="181"/>
      <c r="P33" s="181"/>
      <c r="Q33" s="181" t="s">
        <v>437</v>
      </c>
      <c r="R33" s="181"/>
      <c r="S33" s="181"/>
      <c r="T33" s="181"/>
      <c r="U33" s="127"/>
      <c r="V33" s="602"/>
      <c r="W33" s="602"/>
      <c r="X33" s="602"/>
    </row>
    <row r="34" spans="1:24" ht="21" customHeight="1" x14ac:dyDescent="0.25">
      <c r="A34" s="617">
        <v>15</v>
      </c>
      <c r="B34" s="598" t="s">
        <v>131</v>
      </c>
      <c r="C34" s="614">
        <f t="shared" si="2"/>
        <v>4</v>
      </c>
      <c r="D34" s="649"/>
      <c r="E34" s="323">
        <v>2</v>
      </c>
      <c r="F34" s="323">
        <v>2</v>
      </c>
      <c r="G34" s="323">
        <v>98</v>
      </c>
      <c r="H34" s="323">
        <v>2</v>
      </c>
      <c r="I34" s="323">
        <v>3</v>
      </c>
      <c r="J34" s="323"/>
      <c r="K34" s="323"/>
      <c r="L34" s="617">
        <v>2</v>
      </c>
      <c r="M34" s="617"/>
      <c r="N34" s="644"/>
      <c r="O34" s="644"/>
      <c r="P34" s="617">
        <v>2</v>
      </c>
      <c r="Q34" s="617">
        <v>2</v>
      </c>
      <c r="R34" s="644"/>
      <c r="S34" s="644"/>
      <c r="T34" s="617">
        <v>2</v>
      </c>
      <c r="U34" s="163"/>
      <c r="V34" s="602"/>
      <c r="W34" s="602"/>
      <c r="X34" s="602"/>
    </row>
    <row r="35" spans="1:24" ht="30" customHeight="1" x14ac:dyDescent="0.25">
      <c r="A35" s="617">
        <v>16</v>
      </c>
      <c r="B35" s="650" t="s">
        <v>132</v>
      </c>
      <c r="C35" s="614">
        <f t="shared" si="2"/>
        <v>4</v>
      </c>
      <c r="D35" s="127"/>
      <c r="E35" s="617">
        <v>2</v>
      </c>
      <c r="F35" s="617">
        <v>2</v>
      </c>
      <c r="G35" s="617">
        <v>102</v>
      </c>
      <c r="H35" s="617">
        <v>4</v>
      </c>
      <c r="I35" s="617">
        <v>7</v>
      </c>
      <c r="J35" s="617"/>
      <c r="K35" s="617"/>
      <c r="L35" s="617">
        <v>3</v>
      </c>
      <c r="M35" s="617">
        <v>2</v>
      </c>
      <c r="N35" s="617">
        <v>1</v>
      </c>
      <c r="O35" s="644"/>
      <c r="P35" s="644"/>
      <c r="Q35" s="617">
        <v>3</v>
      </c>
      <c r="R35" s="617">
        <v>1</v>
      </c>
      <c r="S35" s="644"/>
      <c r="T35" s="644"/>
      <c r="U35" s="163"/>
      <c r="V35" s="602"/>
      <c r="W35" s="602"/>
      <c r="X35" s="602"/>
    </row>
    <row r="36" spans="1:24" ht="22.5" customHeight="1" x14ac:dyDescent="0.25">
      <c r="A36" s="617">
        <v>17</v>
      </c>
      <c r="B36" s="598" t="s">
        <v>207</v>
      </c>
      <c r="C36" s="614">
        <f t="shared" si="2"/>
        <v>26</v>
      </c>
      <c r="D36" s="127"/>
      <c r="E36" s="617">
        <f>E37+E38+E39+E40+E41+E42+E43+E44+E53+E54+E55+E56+E57+E58+E59+E60</f>
        <v>3</v>
      </c>
      <c r="F36" s="617">
        <f>F37+F38+F39+F40+F41+F42+F43+F44+F53+F54+F55+F56+F57+F58+F59+F60</f>
        <v>23</v>
      </c>
      <c r="G36" s="617">
        <f>G37+G38+G39+G40+G41+G42+G43+G44+G53+G54+G55+G56+G57+G58+G59+G60</f>
        <v>502</v>
      </c>
      <c r="H36" s="617">
        <f>H37+H38+H39+H40+H41+H42+H43+H44+H53+H54+H55+H56+H57+H58+H59+H60</f>
        <v>22</v>
      </c>
      <c r="I36" s="617">
        <f>I37+I38+I39+I40+I41+I42+I43+I44+I53+I54+I55+I56+I57+I58+I59+I60</f>
        <v>26</v>
      </c>
      <c r="J36" s="617"/>
      <c r="K36" s="617"/>
      <c r="L36" s="617">
        <v>23</v>
      </c>
      <c r="M36" s="617">
        <v>23</v>
      </c>
      <c r="N36" s="617">
        <v>3</v>
      </c>
      <c r="O36" s="617">
        <f t="shared" ref="O36" si="3">O37+O38+O39+O40+O41+O42+O43+O44+O53+O54+O55+O56+O57+O58+O59+O60</f>
        <v>0</v>
      </c>
      <c r="P36" s="127"/>
      <c r="Q36" s="617">
        <v>23</v>
      </c>
      <c r="R36" s="617">
        <v>3</v>
      </c>
      <c r="S36" s="617">
        <f t="shared" ref="S36" si="4">S37+S38+S39+S40+S41+S42+S43+S44+S53+S54+S55+S56+S57+S58+S59+S60</f>
        <v>0</v>
      </c>
      <c r="T36" s="127"/>
      <c r="U36" s="163"/>
      <c r="V36" s="602"/>
      <c r="W36" s="602"/>
      <c r="X36" s="602"/>
    </row>
    <row r="37" spans="1:24" s="88" customFormat="1" ht="23.25" customHeight="1" x14ac:dyDescent="0.25">
      <c r="A37" s="127">
        <v>17.100000000000001</v>
      </c>
      <c r="B37" s="599" t="s">
        <v>140</v>
      </c>
      <c r="C37" s="647">
        <f t="shared" si="2"/>
        <v>3</v>
      </c>
      <c r="D37" s="173"/>
      <c r="E37" s="127">
        <v>3</v>
      </c>
      <c r="F37" s="127"/>
      <c r="G37" s="127">
        <v>40</v>
      </c>
      <c r="H37" s="127">
        <v>4</v>
      </c>
      <c r="I37" s="127">
        <v>4</v>
      </c>
      <c r="J37" s="127"/>
      <c r="K37" s="127"/>
      <c r="L37" s="127"/>
      <c r="M37" s="127"/>
      <c r="N37" s="617"/>
      <c r="O37" s="617"/>
      <c r="P37" s="596"/>
      <c r="Q37" s="127">
        <v>3</v>
      </c>
      <c r="R37" s="617"/>
      <c r="S37" s="617"/>
      <c r="T37" s="596"/>
      <c r="U37" s="173"/>
      <c r="V37" s="651"/>
      <c r="W37" s="651"/>
      <c r="X37" s="651"/>
    </row>
    <row r="38" spans="1:24" s="88" customFormat="1" ht="24" customHeight="1" x14ac:dyDescent="0.25">
      <c r="A38" s="127">
        <v>17.2</v>
      </c>
      <c r="B38" s="652" t="s">
        <v>146</v>
      </c>
      <c r="C38" s="647">
        <f t="shared" si="2"/>
        <v>1</v>
      </c>
      <c r="D38" s="127"/>
      <c r="E38" s="127"/>
      <c r="F38" s="127">
        <v>1</v>
      </c>
      <c r="G38" s="127">
        <v>19</v>
      </c>
      <c r="H38" s="127">
        <v>1</v>
      </c>
      <c r="I38" s="127">
        <v>1</v>
      </c>
      <c r="J38" s="127"/>
      <c r="K38" s="127"/>
      <c r="L38" s="127"/>
      <c r="M38" s="127">
        <v>1</v>
      </c>
      <c r="N38" s="127"/>
      <c r="O38" s="127"/>
      <c r="P38" s="127"/>
      <c r="Q38" s="127">
        <v>1</v>
      </c>
      <c r="R38" s="127"/>
      <c r="S38" s="127"/>
      <c r="T38" s="127"/>
      <c r="U38" s="173"/>
      <c r="V38" s="651"/>
      <c r="W38" s="651"/>
      <c r="X38" s="651"/>
    </row>
    <row r="39" spans="1:24" s="88" customFormat="1" ht="22.5" customHeight="1" x14ac:dyDescent="0.25">
      <c r="A39" s="127">
        <v>17.3</v>
      </c>
      <c r="B39" s="652" t="s">
        <v>148</v>
      </c>
      <c r="C39" s="647">
        <f t="shared" si="2"/>
        <v>1</v>
      </c>
      <c r="D39" s="173"/>
      <c r="E39" s="173"/>
      <c r="F39" s="127">
        <v>1</v>
      </c>
      <c r="G39" s="127">
        <v>31</v>
      </c>
      <c r="H39" s="127">
        <v>1</v>
      </c>
      <c r="I39" s="127">
        <v>1</v>
      </c>
      <c r="J39" s="127"/>
      <c r="K39" s="127"/>
      <c r="L39" s="127"/>
      <c r="M39" s="127">
        <v>1</v>
      </c>
      <c r="N39" s="129"/>
      <c r="O39" s="129"/>
      <c r="P39" s="129"/>
      <c r="Q39" s="127">
        <v>1</v>
      </c>
      <c r="R39" s="129"/>
      <c r="S39" s="129"/>
      <c r="T39" s="129"/>
      <c r="U39" s="173"/>
      <c r="V39" s="651"/>
      <c r="W39" s="651"/>
      <c r="X39" s="651"/>
    </row>
    <row r="40" spans="1:24" s="88" customFormat="1" ht="24" customHeight="1" x14ac:dyDescent="0.25">
      <c r="A40" s="127">
        <v>17.399999999999999</v>
      </c>
      <c r="B40" s="652" t="s">
        <v>151</v>
      </c>
      <c r="C40" s="647">
        <f t="shared" si="2"/>
        <v>1</v>
      </c>
      <c r="D40" s="173"/>
      <c r="E40" s="173"/>
      <c r="F40" s="127">
        <v>1</v>
      </c>
      <c r="G40" s="127">
        <v>13</v>
      </c>
      <c r="H40" s="127">
        <v>1</v>
      </c>
      <c r="I40" s="127">
        <v>1</v>
      </c>
      <c r="J40" s="127"/>
      <c r="K40" s="127"/>
      <c r="L40" s="127"/>
      <c r="M40" s="127">
        <v>1</v>
      </c>
      <c r="N40" s="129"/>
      <c r="O40" s="129"/>
      <c r="P40" s="129"/>
      <c r="Q40" s="127">
        <v>1</v>
      </c>
      <c r="R40" s="129"/>
      <c r="S40" s="129"/>
      <c r="T40" s="129"/>
      <c r="U40" s="173"/>
      <c r="V40" s="651"/>
      <c r="W40" s="651"/>
      <c r="X40" s="651"/>
    </row>
    <row r="41" spans="1:24" s="88" customFormat="1" ht="22.5" customHeight="1" x14ac:dyDescent="0.25">
      <c r="A41" s="127">
        <v>17.5</v>
      </c>
      <c r="B41" s="652" t="s">
        <v>153</v>
      </c>
      <c r="C41" s="647">
        <f t="shared" si="2"/>
        <v>1</v>
      </c>
      <c r="D41" s="173"/>
      <c r="E41" s="173"/>
      <c r="F41" s="127">
        <v>1</v>
      </c>
      <c r="G41" s="127">
        <v>56</v>
      </c>
      <c r="H41" s="127">
        <v>1</v>
      </c>
      <c r="I41" s="127">
        <v>1</v>
      </c>
      <c r="J41" s="127"/>
      <c r="K41" s="127"/>
      <c r="L41" s="127"/>
      <c r="M41" s="127">
        <v>1</v>
      </c>
      <c r="N41" s="129"/>
      <c r="O41" s="129"/>
      <c r="P41" s="129"/>
      <c r="Q41" s="127">
        <v>1</v>
      </c>
      <c r="R41" s="129"/>
      <c r="S41" s="129"/>
      <c r="T41" s="129"/>
      <c r="U41" s="173"/>
      <c r="V41" s="651"/>
      <c r="W41" s="651"/>
      <c r="X41" s="651"/>
    </row>
    <row r="42" spans="1:24" s="88" customFormat="1" ht="25.5" customHeight="1" x14ac:dyDescent="0.25">
      <c r="A42" s="127">
        <v>17.600000000000001</v>
      </c>
      <c r="B42" s="652" t="s">
        <v>155</v>
      </c>
      <c r="C42" s="647">
        <f t="shared" si="2"/>
        <v>1</v>
      </c>
      <c r="D42" s="173"/>
      <c r="E42" s="173"/>
      <c r="F42" s="127">
        <v>1</v>
      </c>
      <c r="G42" s="127">
        <v>48</v>
      </c>
      <c r="H42" s="127">
        <v>1</v>
      </c>
      <c r="I42" s="127">
        <v>1</v>
      </c>
      <c r="J42" s="127"/>
      <c r="K42" s="127"/>
      <c r="L42" s="127"/>
      <c r="M42" s="127">
        <v>1</v>
      </c>
      <c r="N42" s="129"/>
      <c r="O42" s="129"/>
      <c r="P42" s="129"/>
      <c r="Q42" s="127">
        <v>1</v>
      </c>
      <c r="R42" s="129"/>
      <c r="S42" s="129"/>
      <c r="T42" s="129"/>
      <c r="U42" s="173"/>
      <c r="V42" s="651"/>
      <c r="W42" s="651"/>
      <c r="X42" s="651"/>
    </row>
    <row r="43" spans="1:24" s="88" customFormat="1" ht="28.5" customHeight="1" x14ac:dyDescent="0.25">
      <c r="A43" s="127">
        <v>17.7</v>
      </c>
      <c r="B43" s="648" t="s">
        <v>158</v>
      </c>
      <c r="C43" s="647">
        <f t="shared" si="2"/>
        <v>1</v>
      </c>
      <c r="D43" s="173"/>
      <c r="E43" s="173"/>
      <c r="F43" s="127">
        <v>1</v>
      </c>
      <c r="G43" s="127">
        <v>14</v>
      </c>
      <c r="H43" s="127">
        <v>1</v>
      </c>
      <c r="I43" s="127">
        <v>1</v>
      </c>
      <c r="J43" s="127"/>
      <c r="K43" s="127"/>
      <c r="L43" s="127"/>
      <c r="M43" s="127">
        <v>1</v>
      </c>
      <c r="N43" s="127"/>
      <c r="O43" s="127"/>
      <c r="P43" s="127"/>
      <c r="Q43" s="127">
        <v>1</v>
      </c>
      <c r="R43" s="127"/>
      <c r="S43" s="127"/>
      <c r="T43" s="127"/>
      <c r="U43" s="173"/>
      <c r="V43" s="651"/>
      <c r="W43" s="651"/>
      <c r="X43" s="651"/>
    </row>
    <row r="44" spans="1:24" s="88" customFormat="1" ht="24" customHeight="1" x14ac:dyDescent="0.25">
      <c r="A44" s="127">
        <v>17.8</v>
      </c>
      <c r="B44" s="652" t="s">
        <v>160</v>
      </c>
      <c r="C44" s="647">
        <f t="shared" si="2"/>
        <v>10</v>
      </c>
      <c r="D44" s="173"/>
      <c r="E44" s="127">
        <f>E45+E46+E47+E48+E49+E50+E51+E52</f>
        <v>0</v>
      </c>
      <c r="F44" s="127">
        <f>F45+F46+F47+F48+F49+F50+F51+F52</f>
        <v>10</v>
      </c>
      <c r="G44" s="127">
        <f>G45+G46+G47+G48+G49+G50+G51+G52</f>
        <v>125</v>
      </c>
      <c r="H44" s="127">
        <f>H45+H46+H47+H48+H49+H50+H51+H52</f>
        <v>10</v>
      </c>
      <c r="I44" s="127">
        <f>I45+I46+I47+I48+I49+I50+I51+I52</f>
        <v>11</v>
      </c>
      <c r="J44" s="127"/>
      <c r="K44" s="127"/>
      <c r="L44" s="127"/>
      <c r="M44" s="127">
        <v>10</v>
      </c>
      <c r="N44" s="127"/>
      <c r="O44" s="127"/>
      <c r="P44" s="127"/>
      <c r="Q44" s="127">
        <v>10</v>
      </c>
      <c r="R44" s="127"/>
      <c r="S44" s="127"/>
      <c r="T44" s="127"/>
      <c r="U44" s="173"/>
      <c r="V44" s="651"/>
      <c r="W44" s="651"/>
      <c r="X44" s="651"/>
    </row>
    <row r="45" spans="1:24" s="88" customFormat="1" ht="24" customHeight="1" x14ac:dyDescent="0.25">
      <c r="A45" s="127" t="s">
        <v>208</v>
      </c>
      <c r="B45" s="652" t="s">
        <v>161</v>
      </c>
      <c r="C45" s="647">
        <v>3</v>
      </c>
      <c r="D45" s="173"/>
      <c r="E45" s="127">
        <v>0</v>
      </c>
      <c r="F45" s="127">
        <v>3</v>
      </c>
      <c r="G45" s="127">
        <v>39</v>
      </c>
      <c r="H45" s="127">
        <v>3</v>
      </c>
      <c r="I45" s="127">
        <v>4</v>
      </c>
      <c r="J45" s="127"/>
      <c r="K45" s="127"/>
      <c r="L45" s="127"/>
      <c r="M45" s="127">
        <v>3</v>
      </c>
      <c r="N45" s="127"/>
      <c r="O45" s="127"/>
      <c r="P45" s="127"/>
      <c r="Q45" s="127">
        <v>3</v>
      </c>
      <c r="R45" s="127"/>
      <c r="S45" s="127"/>
      <c r="T45" s="127"/>
      <c r="U45" s="173"/>
      <c r="V45" s="651"/>
      <c r="W45" s="651"/>
      <c r="X45" s="651"/>
    </row>
    <row r="46" spans="1:24" s="88" customFormat="1" ht="52.5" customHeight="1" x14ac:dyDescent="0.25">
      <c r="A46" s="127" t="s">
        <v>208</v>
      </c>
      <c r="B46" s="648" t="s">
        <v>169</v>
      </c>
      <c r="C46" s="647">
        <f t="shared" si="2"/>
        <v>1</v>
      </c>
      <c r="D46" s="173"/>
      <c r="E46" s="173"/>
      <c r="F46" s="127">
        <v>1</v>
      </c>
      <c r="G46" s="127">
        <v>8</v>
      </c>
      <c r="H46" s="127">
        <v>1</v>
      </c>
      <c r="I46" s="127">
        <v>1</v>
      </c>
      <c r="J46" s="127"/>
      <c r="K46" s="127"/>
      <c r="L46" s="653"/>
      <c r="M46" s="653">
        <v>1</v>
      </c>
      <c r="N46" s="654"/>
      <c r="O46" s="654"/>
      <c r="P46" s="654"/>
      <c r="Q46" s="653">
        <v>1</v>
      </c>
      <c r="R46" s="654"/>
      <c r="S46" s="654"/>
      <c r="T46" s="654"/>
      <c r="U46" s="779" t="s">
        <v>171</v>
      </c>
      <c r="V46" s="651"/>
      <c r="W46" s="651"/>
      <c r="X46" s="651"/>
    </row>
    <row r="47" spans="1:24" s="88" customFormat="1" ht="52.5" customHeight="1" x14ac:dyDescent="0.25">
      <c r="A47" s="127" t="s">
        <v>208</v>
      </c>
      <c r="B47" s="596" t="s">
        <v>172</v>
      </c>
      <c r="C47" s="647">
        <f t="shared" si="2"/>
        <v>1</v>
      </c>
      <c r="D47" s="173"/>
      <c r="E47" s="173"/>
      <c r="F47" s="127">
        <v>1</v>
      </c>
      <c r="G47" s="127">
        <v>8</v>
      </c>
      <c r="H47" s="127">
        <v>1</v>
      </c>
      <c r="I47" s="127">
        <v>1</v>
      </c>
      <c r="J47" s="127"/>
      <c r="K47" s="127"/>
      <c r="L47" s="127"/>
      <c r="M47" s="127">
        <v>1</v>
      </c>
      <c r="N47" s="129"/>
      <c r="O47" s="129"/>
      <c r="P47" s="129"/>
      <c r="Q47" s="127">
        <v>1</v>
      </c>
      <c r="R47" s="129"/>
      <c r="S47" s="129"/>
      <c r="T47" s="129"/>
      <c r="U47" s="780"/>
      <c r="V47" s="651"/>
      <c r="W47" s="651"/>
      <c r="X47" s="651"/>
    </row>
    <row r="48" spans="1:24" s="88" customFormat="1" ht="25.5" customHeight="1" x14ac:dyDescent="0.25">
      <c r="A48" s="127" t="s">
        <v>208</v>
      </c>
      <c r="B48" s="652" t="s">
        <v>174</v>
      </c>
      <c r="C48" s="647">
        <f t="shared" si="2"/>
        <v>1</v>
      </c>
      <c r="D48" s="173"/>
      <c r="E48" s="173"/>
      <c r="F48" s="127">
        <v>1</v>
      </c>
      <c r="G48" s="127">
        <v>8</v>
      </c>
      <c r="H48" s="127">
        <v>1</v>
      </c>
      <c r="I48" s="127">
        <v>1</v>
      </c>
      <c r="J48" s="127"/>
      <c r="K48" s="127"/>
      <c r="L48" s="127"/>
      <c r="M48" s="127">
        <v>1</v>
      </c>
      <c r="N48" s="129"/>
      <c r="O48" s="129"/>
      <c r="P48" s="129"/>
      <c r="Q48" s="127">
        <v>1</v>
      </c>
      <c r="R48" s="129"/>
      <c r="S48" s="129"/>
      <c r="T48" s="129"/>
      <c r="U48" s="173"/>
      <c r="V48" s="651"/>
      <c r="W48" s="651"/>
      <c r="X48" s="651"/>
    </row>
    <row r="49" spans="1:24" s="88" customFormat="1" ht="25.5" customHeight="1" x14ac:dyDescent="0.25">
      <c r="A49" s="127" t="s">
        <v>208</v>
      </c>
      <c r="B49" s="596" t="s">
        <v>176</v>
      </c>
      <c r="C49" s="647">
        <f t="shared" si="2"/>
        <v>1</v>
      </c>
      <c r="D49" s="173"/>
      <c r="E49" s="173"/>
      <c r="F49" s="127">
        <v>1</v>
      </c>
      <c r="G49" s="127">
        <v>9</v>
      </c>
      <c r="H49" s="127">
        <v>1</v>
      </c>
      <c r="I49" s="127">
        <v>1</v>
      </c>
      <c r="J49" s="127"/>
      <c r="K49" s="127"/>
      <c r="L49" s="127"/>
      <c r="M49" s="127">
        <v>1</v>
      </c>
      <c r="N49" s="129"/>
      <c r="O49" s="129"/>
      <c r="P49" s="129"/>
      <c r="Q49" s="127">
        <v>1</v>
      </c>
      <c r="R49" s="129"/>
      <c r="S49" s="129"/>
      <c r="T49" s="129"/>
      <c r="U49" s="173"/>
      <c r="V49" s="651"/>
      <c r="W49" s="651"/>
      <c r="X49" s="651"/>
    </row>
    <row r="50" spans="1:24" s="88" customFormat="1" ht="27.75" customHeight="1" x14ac:dyDescent="0.25">
      <c r="A50" s="127" t="s">
        <v>208</v>
      </c>
      <c r="B50" s="596" t="s">
        <v>178</v>
      </c>
      <c r="C50" s="647">
        <f t="shared" si="2"/>
        <v>1</v>
      </c>
      <c r="D50" s="173"/>
      <c r="E50" s="173"/>
      <c r="F50" s="127">
        <v>1</v>
      </c>
      <c r="G50" s="127">
        <v>20</v>
      </c>
      <c r="H50" s="127">
        <v>1</v>
      </c>
      <c r="I50" s="127">
        <v>1</v>
      </c>
      <c r="J50" s="127"/>
      <c r="K50" s="127"/>
      <c r="L50" s="127"/>
      <c r="M50" s="127">
        <v>1</v>
      </c>
      <c r="N50" s="129"/>
      <c r="O50" s="129"/>
      <c r="P50" s="129"/>
      <c r="Q50" s="127">
        <v>1</v>
      </c>
      <c r="R50" s="129"/>
      <c r="S50" s="129"/>
      <c r="T50" s="129"/>
      <c r="U50" s="173"/>
      <c r="V50" s="651"/>
      <c r="W50" s="651"/>
      <c r="X50" s="651"/>
    </row>
    <row r="51" spans="1:24" s="88" customFormat="1" ht="24" customHeight="1" x14ac:dyDescent="0.25">
      <c r="A51" s="127" t="s">
        <v>208</v>
      </c>
      <c r="B51" s="596" t="s">
        <v>182</v>
      </c>
      <c r="C51" s="647">
        <f t="shared" si="2"/>
        <v>1</v>
      </c>
      <c r="D51" s="173"/>
      <c r="E51" s="173"/>
      <c r="F51" s="127">
        <v>1</v>
      </c>
      <c r="G51" s="127">
        <v>17</v>
      </c>
      <c r="H51" s="127">
        <v>1</v>
      </c>
      <c r="I51" s="127">
        <v>1</v>
      </c>
      <c r="J51" s="127"/>
      <c r="K51" s="127"/>
      <c r="L51" s="127"/>
      <c r="M51" s="127">
        <v>1</v>
      </c>
      <c r="N51" s="129"/>
      <c r="O51" s="129"/>
      <c r="P51" s="129"/>
      <c r="Q51" s="127">
        <v>1</v>
      </c>
      <c r="R51" s="129"/>
      <c r="S51" s="129"/>
      <c r="T51" s="129"/>
      <c r="U51" s="173"/>
      <c r="V51" s="651"/>
      <c r="W51" s="651"/>
      <c r="X51" s="651"/>
    </row>
    <row r="52" spans="1:24" s="88" customFormat="1" ht="21.75" customHeight="1" x14ac:dyDescent="0.25">
      <c r="A52" s="127" t="s">
        <v>208</v>
      </c>
      <c r="B52" s="596" t="s">
        <v>185</v>
      </c>
      <c r="C52" s="647">
        <f t="shared" si="2"/>
        <v>1</v>
      </c>
      <c r="D52" s="173"/>
      <c r="E52" s="173"/>
      <c r="F52" s="127">
        <v>1</v>
      </c>
      <c r="G52" s="127">
        <v>16</v>
      </c>
      <c r="H52" s="127">
        <v>1</v>
      </c>
      <c r="I52" s="127">
        <v>1</v>
      </c>
      <c r="J52" s="127"/>
      <c r="K52" s="127"/>
      <c r="L52" s="127"/>
      <c r="M52" s="127">
        <v>1</v>
      </c>
      <c r="N52" s="129"/>
      <c r="O52" s="129"/>
      <c r="P52" s="129"/>
      <c r="Q52" s="127">
        <v>1</v>
      </c>
      <c r="R52" s="129"/>
      <c r="S52" s="129"/>
      <c r="T52" s="129"/>
      <c r="U52" s="173"/>
      <c r="V52" s="651"/>
      <c r="W52" s="651"/>
      <c r="X52" s="651"/>
    </row>
    <row r="53" spans="1:24" s="88" customFormat="1" ht="26.25" customHeight="1" x14ac:dyDescent="0.25">
      <c r="A53" s="127">
        <v>17.899999999999999</v>
      </c>
      <c r="B53" s="595" t="s">
        <v>1023</v>
      </c>
      <c r="C53" s="647">
        <f t="shared" si="2"/>
        <v>1</v>
      </c>
      <c r="D53" s="173"/>
      <c r="E53" s="173"/>
      <c r="F53" s="127">
        <v>1</v>
      </c>
      <c r="G53" s="127">
        <v>12</v>
      </c>
      <c r="H53" s="127"/>
      <c r="I53" s="127">
        <v>1</v>
      </c>
      <c r="J53" s="127"/>
      <c r="K53" s="127"/>
      <c r="L53" s="127"/>
      <c r="M53" s="127">
        <v>1</v>
      </c>
      <c r="N53" s="129"/>
      <c r="O53" s="129"/>
      <c r="P53" s="129"/>
      <c r="Q53" s="127"/>
      <c r="R53" s="129"/>
      <c r="S53" s="129"/>
      <c r="T53" s="129"/>
      <c r="U53" s="173"/>
      <c r="V53" s="651"/>
      <c r="W53" s="651"/>
      <c r="X53" s="651"/>
    </row>
    <row r="54" spans="1:24" s="88" customFormat="1" ht="26.25" customHeight="1" x14ac:dyDescent="0.25">
      <c r="A54" s="465">
        <v>17.100000000000001</v>
      </c>
      <c r="B54" s="595" t="s">
        <v>1024</v>
      </c>
      <c r="C54" s="647">
        <f t="shared" si="2"/>
        <v>1</v>
      </c>
      <c r="D54" s="173"/>
      <c r="E54" s="173"/>
      <c r="F54" s="127">
        <v>1</v>
      </c>
      <c r="G54" s="127">
        <v>15</v>
      </c>
      <c r="H54" s="127"/>
      <c r="I54" s="127">
        <v>1</v>
      </c>
      <c r="J54" s="127"/>
      <c r="K54" s="127"/>
      <c r="L54" s="127"/>
      <c r="M54" s="127">
        <v>1</v>
      </c>
      <c r="N54" s="181"/>
      <c r="O54" s="181"/>
      <c r="P54" s="181"/>
      <c r="Q54" s="127"/>
      <c r="R54" s="181"/>
      <c r="S54" s="181"/>
      <c r="T54" s="181"/>
      <c r="U54" s="173"/>
      <c r="V54" s="651"/>
      <c r="W54" s="651"/>
      <c r="X54" s="651"/>
    </row>
    <row r="55" spans="1:24" s="88" customFormat="1" ht="28.5" customHeight="1" x14ac:dyDescent="0.25">
      <c r="A55" s="127">
        <v>17.11</v>
      </c>
      <c r="B55" s="596" t="s">
        <v>193</v>
      </c>
      <c r="C55" s="647">
        <f t="shared" si="2"/>
        <v>1</v>
      </c>
      <c r="D55" s="173"/>
      <c r="E55" s="173"/>
      <c r="F55" s="127">
        <v>1</v>
      </c>
      <c r="G55" s="127">
        <v>15</v>
      </c>
      <c r="H55" s="127"/>
      <c r="I55" s="127">
        <v>1</v>
      </c>
      <c r="J55" s="127"/>
      <c r="K55" s="127"/>
      <c r="L55" s="127"/>
      <c r="M55" s="127">
        <v>1</v>
      </c>
      <c r="N55" s="129"/>
      <c r="O55" s="129"/>
      <c r="P55" s="129"/>
      <c r="Q55" s="127"/>
      <c r="R55" s="129"/>
      <c r="S55" s="129"/>
      <c r="T55" s="129"/>
      <c r="U55" s="173"/>
      <c r="V55" s="651"/>
      <c r="W55" s="651"/>
      <c r="X55" s="651"/>
    </row>
    <row r="56" spans="1:24" s="88" customFormat="1" ht="111.75" customHeight="1" x14ac:dyDescent="0.25">
      <c r="A56" s="127">
        <v>17.12</v>
      </c>
      <c r="B56" s="596" t="s">
        <v>195</v>
      </c>
      <c r="C56" s="647">
        <v>2</v>
      </c>
      <c r="D56" s="173"/>
      <c r="E56" s="127">
        <v>0</v>
      </c>
      <c r="F56" s="127">
        <v>2</v>
      </c>
      <c r="G56" s="127">
        <v>26</v>
      </c>
      <c r="H56" s="127">
        <v>1</v>
      </c>
      <c r="I56" s="127">
        <v>0</v>
      </c>
      <c r="J56" s="127"/>
      <c r="K56" s="127"/>
      <c r="L56" s="127"/>
      <c r="M56" s="127">
        <v>2</v>
      </c>
      <c r="N56" s="181"/>
      <c r="O56" s="181"/>
      <c r="P56" s="181"/>
      <c r="Q56" s="127">
        <v>2</v>
      </c>
      <c r="R56" s="181"/>
      <c r="S56" s="181"/>
      <c r="T56" s="181"/>
      <c r="U56" s="129" t="s">
        <v>209</v>
      </c>
      <c r="V56" s="651"/>
      <c r="W56" s="651"/>
      <c r="X56" s="651"/>
    </row>
    <row r="57" spans="1:24" s="88" customFormat="1" ht="27" customHeight="1" x14ac:dyDescent="0.25">
      <c r="A57" s="127">
        <v>17.13</v>
      </c>
      <c r="B57" s="596" t="s">
        <v>199</v>
      </c>
      <c r="C57" s="647">
        <f t="shared" si="2"/>
        <v>1</v>
      </c>
      <c r="D57" s="173"/>
      <c r="E57" s="173"/>
      <c r="F57" s="127">
        <v>1</v>
      </c>
      <c r="G57" s="127">
        <v>18</v>
      </c>
      <c r="H57" s="127"/>
      <c r="I57" s="127">
        <v>0</v>
      </c>
      <c r="J57" s="127"/>
      <c r="K57" s="127"/>
      <c r="L57" s="127"/>
      <c r="M57" s="127">
        <v>1</v>
      </c>
      <c r="N57" s="129"/>
      <c r="O57" s="129"/>
      <c r="P57" s="129"/>
      <c r="Q57" s="127">
        <v>1</v>
      </c>
      <c r="R57" s="129"/>
      <c r="S57" s="129"/>
      <c r="T57" s="129"/>
      <c r="U57" s="655"/>
      <c r="V57" s="651"/>
      <c r="W57" s="651"/>
      <c r="X57" s="651"/>
    </row>
    <row r="58" spans="1:24" s="91" customFormat="1" ht="23.25" customHeight="1" x14ac:dyDescent="0.25">
      <c r="A58" s="127">
        <v>17.14</v>
      </c>
      <c r="B58" s="596" t="s">
        <v>201</v>
      </c>
      <c r="C58" s="647">
        <f t="shared" si="2"/>
        <v>1</v>
      </c>
      <c r="D58" s="173"/>
      <c r="E58" s="173"/>
      <c r="F58" s="127">
        <v>1</v>
      </c>
      <c r="G58" s="127">
        <v>25</v>
      </c>
      <c r="H58" s="127">
        <v>1</v>
      </c>
      <c r="I58" s="127">
        <v>0</v>
      </c>
      <c r="J58" s="127"/>
      <c r="K58" s="127"/>
      <c r="L58" s="127"/>
      <c r="M58" s="127">
        <v>1</v>
      </c>
      <c r="N58" s="181"/>
      <c r="O58" s="181"/>
      <c r="P58" s="181"/>
      <c r="Q58" s="127">
        <v>1</v>
      </c>
      <c r="R58" s="181"/>
      <c r="S58" s="181"/>
      <c r="T58" s="181"/>
      <c r="U58" s="162"/>
      <c r="V58" s="656"/>
      <c r="W58" s="656"/>
      <c r="X58" s="656"/>
    </row>
    <row r="59" spans="1:24" s="88" customFormat="1" ht="36.75" customHeight="1" x14ac:dyDescent="0.25">
      <c r="A59" s="127">
        <v>17.149999999999999</v>
      </c>
      <c r="B59" s="596" t="s">
        <v>204</v>
      </c>
      <c r="C59" s="647">
        <f t="shared" si="2"/>
        <v>0</v>
      </c>
      <c r="D59" s="173"/>
      <c r="E59" s="173"/>
      <c r="F59" s="127"/>
      <c r="G59" s="127">
        <v>26</v>
      </c>
      <c r="H59" s="127"/>
      <c r="I59" s="127">
        <v>1</v>
      </c>
      <c r="J59" s="127"/>
      <c r="K59" s="127"/>
      <c r="L59" s="127"/>
      <c r="M59" s="127"/>
      <c r="N59" s="127"/>
      <c r="O59" s="127"/>
      <c r="P59" s="127"/>
      <c r="Q59" s="127"/>
      <c r="R59" s="127"/>
      <c r="S59" s="127"/>
      <c r="T59" s="127"/>
      <c r="U59" s="779" t="s">
        <v>205</v>
      </c>
      <c r="V59" s="651"/>
      <c r="W59" s="651"/>
      <c r="X59" s="651"/>
    </row>
    <row r="60" spans="1:24" s="88" customFormat="1" ht="33" customHeight="1" x14ac:dyDescent="0.25">
      <c r="A60" s="127">
        <v>17.16</v>
      </c>
      <c r="B60" s="595" t="s">
        <v>206</v>
      </c>
      <c r="C60" s="647">
        <f t="shared" si="2"/>
        <v>0</v>
      </c>
      <c r="D60" s="173"/>
      <c r="E60" s="173"/>
      <c r="F60" s="127"/>
      <c r="G60" s="127">
        <v>19</v>
      </c>
      <c r="H60" s="127"/>
      <c r="I60" s="127">
        <v>1</v>
      </c>
      <c r="J60" s="127"/>
      <c r="K60" s="127"/>
      <c r="L60" s="594"/>
      <c r="M60" s="594"/>
      <c r="N60" s="594"/>
      <c r="O60" s="594"/>
      <c r="P60" s="594"/>
      <c r="Q60" s="594"/>
      <c r="R60" s="594"/>
      <c r="S60" s="594"/>
      <c r="T60" s="594"/>
      <c r="U60" s="780"/>
      <c r="V60" s="651"/>
      <c r="W60" s="651"/>
      <c r="X60" s="651"/>
    </row>
    <row r="61" spans="1:24" s="88" customFormat="1" ht="36.75" customHeight="1" x14ac:dyDescent="0.25">
      <c r="A61" s="617">
        <v>18</v>
      </c>
      <c r="B61" s="324" t="s">
        <v>213</v>
      </c>
      <c r="C61" s="614">
        <f t="shared" si="2"/>
        <v>3</v>
      </c>
      <c r="D61" s="657"/>
      <c r="E61" s="617">
        <v>2</v>
      </c>
      <c r="F61" s="617">
        <v>1</v>
      </c>
      <c r="G61" s="617">
        <v>61</v>
      </c>
      <c r="H61" s="617">
        <v>3</v>
      </c>
      <c r="I61" s="617">
        <v>4</v>
      </c>
      <c r="J61" s="617"/>
      <c r="K61" s="617"/>
      <c r="L61" s="658">
        <v>2</v>
      </c>
      <c r="M61" s="658">
        <v>1</v>
      </c>
      <c r="N61" s="658">
        <v>1</v>
      </c>
      <c r="O61" s="659"/>
      <c r="P61" s="659"/>
      <c r="Q61" s="658">
        <v>2</v>
      </c>
      <c r="R61" s="658">
        <v>1</v>
      </c>
      <c r="S61" s="659"/>
      <c r="T61" s="659"/>
      <c r="U61" s="660"/>
      <c r="V61" s="651"/>
      <c r="W61" s="651"/>
      <c r="X61" s="651"/>
    </row>
    <row r="62" spans="1:24" s="35" customFormat="1" ht="20.25" customHeight="1" x14ac:dyDescent="0.25">
      <c r="A62" s="617">
        <v>19</v>
      </c>
      <c r="B62" s="598" t="s">
        <v>268</v>
      </c>
      <c r="C62" s="614">
        <f t="shared" si="2"/>
        <v>3</v>
      </c>
      <c r="D62" s="173"/>
      <c r="E62" s="617">
        <v>3</v>
      </c>
      <c r="F62" s="173"/>
      <c r="G62" s="617">
        <v>19</v>
      </c>
      <c r="H62" s="617">
        <v>2</v>
      </c>
      <c r="I62" s="617">
        <v>4</v>
      </c>
      <c r="J62" s="617"/>
      <c r="K62" s="617"/>
      <c r="L62" s="617">
        <v>1</v>
      </c>
      <c r="M62" s="617"/>
      <c r="N62" s="617">
        <v>2</v>
      </c>
      <c r="O62" s="127"/>
      <c r="P62" s="127"/>
      <c r="Q62" s="617">
        <v>1</v>
      </c>
      <c r="R62" s="617">
        <v>2</v>
      </c>
      <c r="S62" s="127"/>
      <c r="T62" s="127"/>
      <c r="U62" s="173"/>
      <c r="V62" s="661"/>
      <c r="W62" s="661"/>
      <c r="X62" s="661"/>
    </row>
    <row r="63" spans="1:24" s="35" customFormat="1" ht="21" customHeight="1" x14ac:dyDescent="0.25">
      <c r="A63" s="617">
        <v>20</v>
      </c>
      <c r="B63" s="598" t="s">
        <v>273</v>
      </c>
      <c r="C63" s="614">
        <f t="shared" si="2"/>
        <v>3</v>
      </c>
      <c r="D63" s="127"/>
      <c r="E63" s="617">
        <v>2</v>
      </c>
      <c r="F63" s="617">
        <v>1</v>
      </c>
      <c r="G63" s="617">
        <v>51</v>
      </c>
      <c r="H63" s="617">
        <v>2</v>
      </c>
      <c r="I63" s="617">
        <v>3</v>
      </c>
      <c r="J63" s="617"/>
      <c r="K63" s="617"/>
      <c r="L63" s="617">
        <v>1</v>
      </c>
      <c r="M63" s="617"/>
      <c r="N63" s="617">
        <v>1</v>
      </c>
      <c r="O63" s="127"/>
      <c r="P63" s="617">
        <v>1</v>
      </c>
      <c r="Q63" s="617">
        <v>1</v>
      </c>
      <c r="R63" s="617">
        <v>1</v>
      </c>
      <c r="S63" s="127"/>
      <c r="T63" s="617">
        <v>1</v>
      </c>
      <c r="U63" s="662"/>
      <c r="V63" s="661"/>
      <c r="W63" s="661"/>
      <c r="X63" s="661"/>
    </row>
    <row r="64" spans="1:24" s="35" customFormat="1" ht="19.5" customHeight="1" x14ac:dyDescent="0.25">
      <c r="A64" s="617">
        <v>21</v>
      </c>
      <c r="B64" s="598" t="s">
        <v>425</v>
      </c>
      <c r="C64" s="614">
        <f t="shared" si="2"/>
        <v>70</v>
      </c>
      <c r="D64" s="159"/>
      <c r="E64" s="617">
        <f>E65+E66+E67+E68+E69+E70+E71+E72+E73+E74+E75+E76+E77+E78+E79+E80+E81+E82+E83+E84+E85</f>
        <v>12</v>
      </c>
      <c r="F64" s="617">
        <f>F65+F66+F67+F68+F69+F70+F71+F72+F73+F74+F75+F76+F77+F78+F79+F80+F81+F82+F83+F84+F85</f>
        <v>58</v>
      </c>
      <c r="G64" s="663">
        <f>G65+G66+G67+G68+G69+G70+G71+G72+G73+G74+G75+G76+G77+G78+G79+G80+G81+G82+G83+G84+G85</f>
        <v>6251</v>
      </c>
      <c r="H64" s="663">
        <f>H65+H66+H67+H68+H69+H70+H71+H72+H73+H74+H75+H76+H77+H78+H79+H80+H81+H82+H83+H84+H85</f>
        <v>52</v>
      </c>
      <c r="I64" s="663">
        <f>I65+I66+I67+I68+I69+I70+I71+I72+I73+I74+I75+I76+I77+I78+I79+I80+I81+I82+I83+I84+I85</f>
        <v>34</v>
      </c>
      <c r="J64" s="663"/>
      <c r="K64" s="663"/>
      <c r="L64" s="663">
        <v>25</v>
      </c>
      <c r="M64" s="663">
        <f t="shared" ref="M64:N64" si="5">M65+M66+M67+M68+M69+M70+M71+M72+M73+M74+M75+M76+M77+M78+M79+M80+M81+M82+M83+M84+M85</f>
        <v>0</v>
      </c>
      <c r="N64" s="663">
        <f t="shared" si="5"/>
        <v>0</v>
      </c>
      <c r="O64" s="663">
        <v>13</v>
      </c>
      <c r="P64" s="663">
        <f t="shared" ref="P64" si="6">P65+P66+P67+P68+P69+P70+P71+P72+P73+P74+P75+P76+P77+P78+P79+P80+P81+P82+P83+P84+P85</f>
        <v>4</v>
      </c>
      <c r="Q64" s="663">
        <v>25</v>
      </c>
      <c r="R64" s="663">
        <f t="shared" ref="R64:T64" si="7">R65+R66+R67+R68+R69+R70+R71+R72+R73+R74+R75+R76+R77+R78+R79+R80+R81+R82+R83+R84+R85</f>
        <v>0</v>
      </c>
      <c r="S64" s="663">
        <v>13</v>
      </c>
      <c r="T64" s="663">
        <f t="shared" si="7"/>
        <v>4</v>
      </c>
      <c r="U64" s="662"/>
      <c r="V64" s="661"/>
      <c r="W64" s="661"/>
      <c r="X64" s="661"/>
    </row>
    <row r="65" spans="1:113" s="165" customFormat="1" ht="18.75" customHeight="1" x14ac:dyDescent="0.25">
      <c r="A65" s="127">
        <v>21.1</v>
      </c>
      <c r="B65" s="596" t="s">
        <v>278</v>
      </c>
      <c r="C65" s="647">
        <f t="shared" si="2"/>
        <v>2</v>
      </c>
      <c r="D65" s="159"/>
      <c r="E65" s="159">
        <v>2</v>
      </c>
      <c r="F65" s="159"/>
      <c r="G65" s="159">
        <v>38</v>
      </c>
      <c r="H65" s="159">
        <v>2</v>
      </c>
      <c r="I65" s="159">
        <v>4</v>
      </c>
      <c r="J65" s="159"/>
      <c r="K65" s="159"/>
      <c r="L65" s="127"/>
      <c r="M65" s="159"/>
      <c r="N65" s="127"/>
      <c r="O65" s="596"/>
      <c r="P65" s="596"/>
      <c r="Q65" s="127">
        <v>2</v>
      </c>
      <c r="R65" s="127"/>
      <c r="S65" s="596"/>
      <c r="T65" s="596"/>
      <c r="U65" s="163"/>
      <c r="V65" s="602"/>
      <c r="W65" s="602"/>
      <c r="X65" s="602"/>
    </row>
    <row r="66" spans="1:113" s="32" customFormat="1" ht="21.75" customHeight="1" x14ac:dyDescent="0.25">
      <c r="A66" s="127">
        <v>21.2</v>
      </c>
      <c r="B66" s="595" t="s">
        <v>447</v>
      </c>
      <c r="C66" s="647">
        <f t="shared" si="2"/>
        <v>1</v>
      </c>
      <c r="D66" s="127"/>
      <c r="E66" s="127">
        <v>1</v>
      </c>
      <c r="F66" s="127"/>
      <c r="G66" s="127">
        <v>12</v>
      </c>
      <c r="H66" s="127">
        <v>1</v>
      </c>
      <c r="I66" s="127">
        <v>1</v>
      </c>
      <c r="J66" s="127"/>
      <c r="K66" s="127"/>
      <c r="L66" s="127"/>
      <c r="M66" s="127"/>
      <c r="N66" s="127"/>
      <c r="O66" s="127"/>
      <c r="P66" s="127"/>
      <c r="Q66" s="127">
        <v>1</v>
      </c>
      <c r="R66" s="127"/>
      <c r="S66" s="127"/>
      <c r="T66" s="127"/>
      <c r="U66" s="127"/>
      <c r="V66" s="664"/>
      <c r="W66" s="664"/>
      <c r="X66" s="664"/>
    </row>
    <row r="67" spans="1:113" ht="19.5" customHeight="1" x14ac:dyDescent="0.25">
      <c r="A67" s="127">
        <v>21.3</v>
      </c>
      <c r="B67" s="596" t="s">
        <v>283</v>
      </c>
      <c r="C67" s="647">
        <f t="shared" si="2"/>
        <v>10</v>
      </c>
      <c r="D67" s="127"/>
      <c r="E67" s="127">
        <v>1</v>
      </c>
      <c r="F67" s="127">
        <v>9</v>
      </c>
      <c r="G67" s="127">
        <v>802</v>
      </c>
      <c r="H67" s="127">
        <v>7</v>
      </c>
      <c r="I67" s="127">
        <v>4</v>
      </c>
      <c r="J67" s="127"/>
      <c r="K67" s="127"/>
      <c r="L67" s="127"/>
      <c r="M67" s="127"/>
      <c r="N67" s="127"/>
      <c r="O67" s="127"/>
      <c r="P67" s="127"/>
      <c r="Q67" s="127">
        <v>2</v>
      </c>
      <c r="R67" s="127"/>
      <c r="S67" s="127"/>
      <c r="T67" s="127"/>
      <c r="U67" s="163"/>
      <c r="V67" s="602"/>
      <c r="W67" s="602"/>
      <c r="X67" s="602"/>
    </row>
    <row r="68" spans="1:113" s="35" customFormat="1" ht="23.25" customHeight="1" x14ac:dyDescent="0.25">
      <c r="A68" s="127">
        <v>21.4</v>
      </c>
      <c r="B68" s="596" t="s">
        <v>300</v>
      </c>
      <c r="C68" s="647">
        <f t="shared" si="2"/>
        <v>1</v>
      </c>
      <c r="D68" s="127"/>
      <c r="E68" s="127"/>
      <c r="F68" s="127">
        <v>1</v>
      </c>
      <c r="G68" s="127">
        <v>113</v>
      </c>
      <c r="H68" s="127">
        <v>0</v>
      </c>
      <c r="I68" s="127">
        <v>1</v>
      </c>
      <c r="J68" s="127"/>
      <c r="K68" s="127"/>
      <c r="L68" s="127"/>
      <c r="M68" s="127"/>
      <c r="N68" s="127"/>
      <c r="O68" s="127"/>
      <c r="P68" s="127"/>
      <c r="Q68" s="127">
        <v>1</v>
      </c>
      <c r="R68" s="127"/>
      <c r="S68" s="127"/>
      <c r="T68" s="127"/>
      <c r="U68" s="173"/>
      <c r="V68" s="661"/>
      <c r="W68" s="661"/>
      <c r="X68" s="661"/>
    </row>
    <row r="69" spans="1:113" ht="18.75" customHeight="1" x14ac:dyDescent="0.25">
      <c r="A69" s="127">
        <v>21.5</v>
      </c>
      <c r="B69" s="596" t="s">
        <v>304</v>
      </c>
      <c r="C69" s="647">
        <f t="shared" si="2"/>
        <v>1</v>
      </c>
      <c r="D69" s="159"/>
      <c r="E69" s="159"/>
      <c r="F69" s="159">
        <v>1</v>
      </c>
      <c r="G69" s="159">
        <v>121</v>
      </c>
      <c r="H69" s="159">
        <v>1</v>
      </c>
      <c r="I69" s="159">
        <v>3</v>
      </c>
      <c r="J69" s="159"/>
      <c r="K69" s="159"/>
      <c r="L69" s="159"/>
      <c r="M69" s="159"/>
      <c r="N69" s="127"/>
      <c r="O69" s="127"/>
      <c r="P69" s="127"/>
      <c r="Q69" s="159">
        <v>1</v>
      </c>
      <c r="R69" s="127"/>
      <c r="S69" s="127"/>
      <c r="T69" s="127"/>
      <c r="U69" s="163"/>
      <c r="V69" s="602"/>
      <c r="W69" s="602"/>
      <c r="X69" s="602"/>
    </row>
    <row r="70" spans="1:113" s="175" customFormat="1" ht="32.25" customHeight="1" x14ac:dyDescent="0.25">
      <c r="A70" s="127">
        <v>21.6</v>
      </c>
      <c r="B70" s="599" t="s">
        <v>1025</v>
      </c>
      <c r="C70" s="647">
        <f t="shared" si="2"/>
        <v>6</v>
      </c>
      <c r="D70" s="127"/>
      <c r="E70" s="127">
        <v>1</v>
      </c>
      <c r="F70" s="127">
        <v>5</v>
      </c>
      <c r="G70" s="127">
        <v>382</v>
      </c>
      <c r="H70" s="127">
        <v>3</v>
      </c>
      <c r="I70" s="127">
        <v>4</v>
      </c>
      <c r="J70" s="127"/>
      <c r="K70" s="127"/>
      <c r="L70" s="127"/>
      <c r="M70" s="127"/>
      <c r="N70" s="127"/>
      <c r="O70" s="127"/>
      <c r="P70" s="127"/>
      <c r="Q70" s="127">
        <v>2</v>
      </c>
      <c r="R70" s="127"/>
      <c r="S70" s="127"/>
      <c r="T70" s="127"/>
      <c r="U70" s="129" t="s">
        <v>1026</v>
      </c>
      <c r="V70" s="665"/>
      <c r="W70" s="665"/>
      <c r="X70" s="665"/>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row>
    <row r="71" spans="1:113" ht="40.5" customHeight="1" x14ac:dyDescent="0.25">
      <c r="A71" s="127">
        <v>21.7</v>
      </c>
      <c r="B71" s="595" t="s">
        <v>1027</v>
      </c>
      <c r="C71" s="647">
        <f t="shared" si="2"/>
        <v>2</v>
      </c>
      <c r="D71" s="127"/>
      <c r="E71" s="127"/>
      <c r="F71" s="127">
        <v>2</v>
      </c>
      <c r="G71" s="127">
        <v>202</v>
      </c>
      <c r="H71" s="127">
        <v>2</v>
      </c>
      <c r="I71" s="127">
        <v>1</v>
      </c>
      <c r="J71" s="127"/>
      <c r="K71" s="127"/>
      <c r="L71" s="127"/>
      <c r="M71" s="127"/>
      <c r="N71" s="127"/>
      <c r="O71" s="127"/>
      <c r="P71" s="127"/>
      <c r="Q71" s="127">
        <v>1</v>
      </c>
      <c r="R71" s="127"/>
      <c r="S71" s="127"/>
      <c r="T71" s="127"/>
      <c r="U71" s="163"/>
      <c r="V71" s="602"/>
      <c r="W71" s="602"/>
      <c r="X71" s="602"/>
    </row>
    <row r="72" spans="1:113" ht="18" customHeight="1" x14ac:dyDescent="0.25">
      <c r="A72" s="127">
        <v>21.8</v>
      </c>
      <c r="B72" s="596" t="s">
        <v>325</v>
      </c>
      <c r="C72" s="647">
        <f t="shared" si="2"/>
        <v>1</v>
      </c>
      <c r="D72" s="206"/>
      <c r="E72" s="206"/>
      <c r="F72" s="206">
        <v>1</v>
      </c>
      <c r="G72" s="206">
        <v>179</v>
      </c>
      <c r="H72" s="206">
        <v>2</v>
      </c>
      <c r="I72" s="206">
        <v>1</v>
      </c>
      <c r="J72" s="206"/>
      <c r="K72" s="206"/>
      <c r="L72" s="206"/>
      <c r="M72" s="206"/>
      <c r="N72" s="127"/>
      <c r="O72" s="127"/>
      <c r="P72" s="127"/>
      <c r="Q72" s="206">
        <v>1</v>
      </c>
      <c r="R72" s="127"/>
      <c r="S72" s="127"/>
      <c r="T72" s="127"/>
      <c r="U72" s="163"/>
      <c r="V72" s="602"/>
      <c r="W72" s="602"/>
      <c r="X72" s="602"/>
    </row>
    <row r="73" spans="1:113" s="180" customFormat="1" ht="20.25" customHeight="1" x14ac:dyDescent="0.25">
      <c r="A73" s="128">
        <v>21.9</v>
      </c>
      <c r="B73" s="177" t="s">
        <v>328</v>
      </c>
      <c r="C73" s="647">
        <f t="shared" si="2"/>
        <v>1</v>
      </c>
      <c r="D73" s="206"/>
      <c r="E73" s="206"/>
      <c r="F73" s="206">
        <v>1</v>
      </c>
      <c r="G73" s="206">
        <v>154</v>
      </c>
      <c r="H73" s="206">
        <v>1</v>
      </c>
      <c r="I73" s="206">
        <v>1</v>
      </c>
      <c r="J73" s="206"/>
      <c r="K73" s="206"/>
      <c r="L73" s="206"/>
      <c r="M73" s="206"/>
      <c r="N73" s="206"/>
      <c r="O73" s="206"/>
      <c r="P73" s="206"/>
      <c r="Q73" s="206">
        <v>1</v>
      </c>
      <c r="R73" s="206"/>
      <c r="S73" s="206"/>
      <c r="T73" s="206"/>
      <c r="U73" s="217"/>
      <c r="V73" s="666"/>
      <c r="W73" s="666"/>
      <c r="X73" s="666"/>
    </row>
    <row r="74" spans="1:113" ht="21.75" customHeight="1" x14ac:dyDescent="0.25">
      <c r="A74" s="235">
        <v>21.1</v>
      </c>
      <c r="B74" s="595" t="s">
        <v>331</v>
      </c>
      <c r="C74" s="647">
        <f t="shared" si="2"/>
        <v>4</v>
      </c>
      <c r="D74" s="129"/>
      <c r="E74" s="129">
        <v>1</v>
      </c>
      <c r="F74" s="129">
        <v>3</v>
      </c>
      <c r="G74" s="129">
        <v>244</v>
      </c>
      <c r="H74" s="129">
        <v>1</v>
      </c>
      <c r="I74" s="129">
        <v>1</v>
      </c>
      <c r="J74" s="129"/>
      <c r="K74" s="129"/>
      <c r="L74" s="129"/>
      <c r="M74" s="129"/>
      <c r="N74" s="129"/>
      <c r="O74" s="129"/>
      <c r="P74" s="129">
        <v>1</v>
      </c>
      <c r="Q74" s="129">
        <v>1</v>
      </c>
      <c r="R74" s="129"/>
      <c r="S74" s="129"/>
      <c r="T74" s="129">
        <v>1</v>
      </c>
      <c r="U74" s="129"/>
      <c r="V74" s="667"/>
      <c r="W74" s="602"/>
      <c r="X74" s="602"/>
    </row>
    <row r="75" spans="1:113" s="185" customFormat="1" ht="21" customHeight="1" x14ac:dyDescent="0.25">
      <c r="A75" s="127">
        <v>21.11</v>
      </c>
      <c r="B75" s="596" t="s">
        <v>346</v>
      </c>
      <c r="C75" s="647">
        <f t="shared" si="2"/>
        <v>5</v>
      </c>
      <c r="D75" s="159"/>
      <c r="E75" s="127">
        <v>1</v>
      </c>
      <c r="F75" s="127">
        <v>4</v>
      </c>
      <c r="G75" s="127">
        <v>184</v>
      </c>
      <c r="H75" s="127">
        <v>4</v>
      </c>
      <c r="I75" s="127">
        <v>3</v>
      </c>
      <c r="J75" s="127"/>
      <c r="K75" s="127"/>
      <c r="L75" s="127"/>
      <c r="M75" s="127"/>
      <c r="N75" s="127"/>
      <c r="O75" s="127"/>
      <c r="P75" s="127">
        <v>1</v>
      </c>
      <c r="Q75" s="127">
        <v>1</v>
      </c>
      <c r="R75" s="127"/>
      <c r="S75" s="127"/>
      <c r="T75" s="127">
        <v>1</v>
      </c>
      <c r="U75" s="163"/>
      <c r="V75" s="668"/>
      <c r="W75" s="668"/>
      <c r="X75" s="668"/>
    </row>
    <row r="76" spans="1:113" ht="18.75" customHeight="1" x14ac:dyDescent="0.25">
      <c r="A76" s="127">
        <v>21.12</v>
      </c>
      <c r="B76" s="596" t="s">
        <v>1028</v>
      </c>
      <c r="C76" s="647">
        <f t="shared" si="2"/>
        <v>4</v>
      </c>
      <c r="D76" s="159"/>
      <c r="E76" s="159"/>
      <c r="F76" s="159">
        <v>4</v>
      </c>
      <c r="G76" s="159">
        <v>346</v>
      </c>
      <c r="H76" s="159">
        <v>3</v>
      </c>
      <c r="I76" s="159">
        <v>1</v>
      </c>
      <c r="J76" s="159"/>
      <c r="K76" s="159"/>
      <c r="L76" s="159"/>
      <c r="M76" s="159"/>
      <c r="N76" s="127"/>
      <c r="O76" s="127"/>
      <c r="P76" s="127">
        <v>1</v>
      </c>
      <c r="Q76" s="159">
        <v>1</v>
      </c>
      <c r="R76" s="127"/>
      <c r="S76" s="127"/>
      <c r="T76" s="127">
        <v>1</v>
      </c>
      <c r="U76" s="169"/>
      <c r="V76" s="602"/>
      <c r="W76" s="602"/>
      <c r="X76" s="602"/>
    </row>
    <row r="77" spans="1:113" s="66" customFormat="1" ht="19.5" customHeight="1" x14ac:dyDescent="0.25">
      <c r="A77" s="127">
        <v>21.13</v>
      </c>
      <c r="B77" s="596" t="s">
        <v>369</v>
      </c>
      <c r="C77" s="647">
        <f t="shared" si="2"/>
        <v>4</v>
      </c>
      <c r="D77" s="159"/>
      <c r="E77" s="127">
        <v>1</v>
      </c>
      <c r="F77" s="127">
        <v>3</v>
      </c>
      <c r="G77" s="159">
        <v>323</v>
      </c>
      <c r="H77" s="127">
        <v>3</v>
      </c>
      <c r="I77" s="127">
        <v>1</v>
      </c>
      <c r="J77" s="159"/>
      <c r="K77" s="159"/>
      <c r="L77" s="159"/>
      <c r="M77" s="127"/>
      <c r="N77" s="127"/>
      <c r="O77" s="127"/>
      <c r="P77" s="127"/>
      <c r="Q77" s="127">
        <v>1</v>
      </c>
      <c r="R77" s="127"/>
      <c r="S77" s="127"/>
      <c r="T77" s="127"/>
      <c r="U77" s="163"/>
      <c r="V77" s="602"/>
      <c r="W77" s="602"/>
      <c r="X77" s="602"/>
    </row>
    <row r="78" spans="1:113" s="191" customFormat="1" ht="60" customHeight="1" x14ac:dyDescent="0.25">
      <c r="A78" s="127">
        <v>21.14</v>
      </c>
      <c r="B78" s="596" t="s">
        <v>1029</v>
      </c>
      <c r="C78" s="647">
        <f t="shared" ref="C78:C142" si="8">D78+E78+F78</f>
        <v>4</v>
      </c>
      <c r="D78" s="159"/>
      <c r="E78" s="127"/>
      <c r="F78" s="127">
        <v>4</v>
      </c>
      <c r="G78" s="127">
        <v>432</v>
      </c>
      <c r="H78" s="127">
        <v>3</v>
      </c>
      <c r="I78" s="127">
        <v>1</v>
      </c>
      <c r="J78" s="127"/>
      <c r="K78" s="127"/>
      <c r="L78" s="127"/>
      <c r="M78" s="127"/>
      <c r="N78" s="127"/>
      <c r="O78" s="127"/>
      <c r="P78" s="127">
        <v>1</v>
      </c>
      <c r="Q78" s="127">
        <v>1</v>
      </c>
      <c r="R78" s="127"/>
      <c r="S78" s="127"/>
      <c r="T78" s="127">
        <v>1</v>
      </c>
      <c r="U78" s="215" t="s">
        <v>1030</v>
      </c>
      <c r="V78" s="669" t="s">
        <v>21</v>
      </c>
      <c r="W78" s="669"/>
      <c r="X78" s="669"/>
    </row>
    <row r="79" spans="1:113" ht="80.25" customHeight="1" x14ac:dyDescent="0.25">
      <c r="A79" s="127">
        <v>21.15</v>
      </c>
      <c r="B79" s="596" t="s">
        <v>383</v>
      </c>
      <c r="C79" s="647">
        <f t="shared" si="8"/>
        <v>5</v>
      </c>
      <c r="D79" s="159"/>
      <c r="E79" s="127">
        <v>1</v>
      </c>
      <c r="F79" s="127">
        <v>4</v>
      </c>
      <c r="G79" s="127">
        <v>484</v>
      </c>
      <c r="H79" s="127">
        <v>4</v>
      </c>
      <c r="I79" s="127">
        <v>1</v>
      </c>
      <c r="J79" s="127"/>
      <c r="K79" s="127"/>
      <c r="L79" s="127"/>
      <c r="M79" s="127"/>
      <c r="N79" s="127"/>
      <c r="O79" s="127"/>
      <c r="P79" s="127"/>
      <c r="Q79" s="127">
        <v>1</v>
      </c>
      <c r="R79" s="127"/>
      <c r="S79" s="127"/>
      <c r="T79" s="127"/>
      <c r="U79" s="129" t="s">
        <v>1031</v>
      </c>
      <c r="V79" s="602"/>
      <c r="W79" s="602"/>
      <c r="X79" s="602"/>
    </row>
    <row r="80" spans="1:113" ht="18" customHeight="1" x14ac:dyDescent="0.25">
      <c r="A80" s="127">
        <v>21.16</v>
      </c>
      <c r="B80" s="596" t="s">
        <v>390</v>
      </c>
      <c r="C80" s="647">
        <f t="shared" si="8"/>
        <v>4</v>
      </c>
      <c r="D80" s="159"/>
      <c r="E80" s="159">
        <v>0</v>
      </c>
      <c r="F80" s="159">
        <v>4</v>
      </c>
      <c r="G80" s="159">
        <v>638</v>
      </c>
      <c r="H80" s="159">
        <v>3</v>
      </c>
      <c r="I80" s="159">
        <v>1</v>
      </c>
      <c r="J80" s="159"/>
      <c r="K80" s="159"/>
      <c r="L80" s="159"/>
      <c r="M80" s="159"/>
      <c r="N80" s="127"/>
      <c r="O80" s="127"/>
      <c r="P80" s="127"/>
      <c r="Q80" s="159">
        <v>1</v>
      </c>
      <c r="R80" s="127"/>
      <c r="S80" s="127"/>
      <c r="T80" s="127"/>
      <c r="U80" s="163"/>
      <c r="V80" s="602"/>
      <c r="W80" s="602"/>
      <c r="X80" s="602"/>
    </row>
    <row r="81" spans="1:25" ht="17.25" customHeight="1" x14ac:dyDescent="0.25">
      <c r="A81" s="127">
        <v>21.17</v>
      </c>
      <c r="B81" s="596" t="s">
        <v>1032</v>
      </c>
      <c r="C81" s="647">
        <f t="shared" si="8"/>
        <v>1</v>
      </c>
      <c r="D81" s="159"/>
      <c r="E81" s="159"/>
      <c r="F81" s="159">
        <v>1</v>
      </c>
      <c r="G81" s="159">
        <v>40</v>
      </c>
      <c r="H81" s="159">
        <v>0</v>
      </c>
      <c r="I81" s="159">
        <v>1</v>
      </c>
      <c r="J81" s="159"/>
      <c r="K81" s="159"/>
      <c r="L81" s="159"/>
      <c r="M81" s="159"/>
      <c r="N81" s="127"/>
      <c r="O81" s="127"/>
      <c r="P81" s="127"/>
      <c r="Q81" s="159">
        <v>1</v>
      </c>
      <c r="R81" s="127"/>
      <c r="S81" s="127"/>
      <c r="T81" s="127"/>
      <c r="U81" s="163"/>
      <c r="V81" s="602"/>
      <c r="W81" s="602"/>
      <c r="X81" s="602"/>
    </row>
    <row r="82" spans="1:25" ht="17.25" customHeight="1" x14ac:dyDescent="0.25">
      <c r="A82" s="127">
        <v>21.18</v>
      </c>
      <c r="B82" s="596" t="s">
        <v>1033</v>
      </c>
      <c r="C82" s="647">
        <f t="shared" si="8"/>
        <v>3</v>
      </c>
      <c r="D82" s="159"/>
      <c r="E82" s="159"/>
      <c r="F82" s="159">
        <v>3</v>
      </c>
      <c r="G82" s="159">
        <v>303</v>
      </c>
      <c r="H82" s="159">
        <v>2</v>
      </c>
      <c r="I82" s="159">
        <v>1</v>
      </c>
      <c r="J82" s="159"/>
      <c r="K82" s="159"/>
      <c r="L82" s="159"/>
      <c r="M82" s="159"/>
      <c r="N82" s="127"/>
      <c r="O82" s="127"/>
      <c r="P82" s="127"/>
      <c r="Q82" s="159">
        <v>1</v>
      </c>
      <c r="R82" s="127"/>
      <c r="S82" s="127"/>
      <c r="T82" s="127"/>
      <c r="U82" s="169"/>
      <c r="V82" s="602"/>
      <c r="W82" s="602"/>
      <c r="X82" s="602"/>
    </row>
    <row r="83" spans="1:25" s="200" customFormat="1" ht="16.5" customHeight="1" x14ac:dyDescent="0.25">
      <c r="A83" s="129">
        <v>21.19</v>
      </c>
      <c r="B83" s="595" t="s">
        <v>398</v>
      </c>
      <c r="C83" s="647">
        <f t="shared" si="8"/>
        <v>3</v>
      </c>
      <c r="D83" s="129"/>
      <c r="E83" s="129"/>
      <c r="F83" s="129">
        <v>3</v>
      </c>
      <c r="G83" s="129">
        <v>601</v>
      </c>
      <c r="H83" s="129">
        <v>3</v>
      </c>
      <c r="I83" s="129">
        <v>1</v>
      </c>
      <c r="J83" s="129"/>
      <c r="K83" s="129"/>
      <c r="L83" s="129"/>
      <c r="M83" s="129"/>
      <c r="N83" s="129"/>
      <c r="O83" s="129"/>
      <c r="P83" s="129"/>
      <c r="Q83" s="129">
        <v>1</v>
      </c>
      <c r="R83" s="129"/>
      <c r="S83" s="129"/>
      <c r="T83" s="129"/>
      <c r="U83" s="129"/>
      <c r="V83" s="670"/>
      <c r="W83" s="670"/>
      <c r="X83" s="670"/>
    </row>
    <row r="84" spans="1:25" s="56" customFormat="1" ht="18.75" customHeight="1" x14ac:dyDescent="0.25">
      <c r="A84" s="465">
        <v>21.2</v>
      </c>
      <c r="B84" s="596" t="s">
        <v>1034</v>
      </c>
      <c r="C84" s="647">
        <f t="shared" si="8"/>
        <v>4</v>
      </c>
      <c r="D84" s="159"/>
      <c r="E84" s="127">
        <v>1</v>
      </c>
      <c r="F84" s="127">
        <v>3</v>
      </c>
      <c r="G84" s="127">
        <v>325</v>
      </c>
      <c r="H84" s="127">
        <v>3</v>
      </c>
      <c r="I84" s="127">
        <v>1</v>
      </c>
      <c r="J84" s="127"/>
      <c r="K84" s="127"/>
      <c r="L84" s="127"/>
      <c r="M84" s="127"/>
      <c r="N84" s="127"/>
      <c r="O84" s="127"/>
      <c r="P84" s="127"/>
      <c r="Q84" s="127">
        <v>1</v>
      </c>
      <c r="R84" s="127"/>
      <c r="S84" s="127"/>
      <c r="T84" s="127"/>
      <c r="U84" s="163"/>
      <c r="V84" s="671"/>
      <c r="W84" s="671"/>
      <c r="X84" s="671"/>
    </row>
    <row r="85" spans="1:25" s="100" customFormat="1" ht="21" customHeight="1" x14ac:dyDescent="0.25">
      <c r="A85" s="127">
        <v>21.21</v>
      </c>
      <c r="B85" s="596" t="s">
        <v>415</v>
      </c>
      <c r="C85" s="647">
        <f t="shared" si="8"/>
        <v>4</v>
      </c>
      <c r="D85" s="159"/>
      <c r="E85" s="127">
        <v>2</v>
      </c>
      <c r="F85" s="127">
        <v>2</v>
      </c>
      <c r="G85" s="127">
        <v>328</v>
      </c>
      <c r="H85" s="127">
        <v>4</v>
      </c>
      <c r="I85" s="127">
        <v>1</v>
      </c>
      <c r="J85" s="127"/>
      <c r="K85" s="127"/>
      <c r="L85" s="127"/>
      <c r="M85" s="127"/>
      <c r="N85" s="127"/>
      <c r="O85" s="127"/>
      <c r="P85" s="127"/>
      <c r="Q85" s="127">
        <v>2</v>
      </c>
      <c r="R85" s="127"/>
      <c r="S85" s="127"/>
      <c r="T85" s="127"/>
      <c r="U85" s="163"/>
      <c r="V85" s="661"/>
      <c r="W85" s="661"/>
      <c r="X85" s="661"/>
    </row>
    <row r="86" spans="1:25" s="35" customFormat="1" ht="21" customHeight="1" x14ac:dyDescent="0.25">
      <c r="A86" s="617">
        <v>22</v>
      </c>
      <c r="B86" s="580" t="s">
        <v>451</v>
      </c>
      <c r="C86" s="614">
        <f t="shared" si="8"/>
        <v>2</v>
      </c>
      <c r="D86" s="672"/>
      <c r="E86" s="617">
        <v>2</v>
      </c>
      <c r="F86" s="672"/>
      <c r="G86" s="617">
        <v>48</v>
      </c>
      <c r="H86" s="617">
        <v>2</v>
      </c>
      <c r="I86" s="617">
        <v>4</v>
      </c>
      <c r="J86" s="617"/>
      <c r="K86" s="617"/>
      <c r="L86" s="617">
        <v>2</v>
      </c>
      <c r="M86" s="617"/>
      <c r="N86" s="673"/>
      <c r="O86" s="673"/>
      <c r="P86" s="673"/>
      <c r="Q86" s="617">
        <v>2</v>
      </c>
      <c r="R86" s="673"/>
      <c r="S86" s="673"/>
      <c r="T86" s="673"/>
      <c r="U86" s="657"/>
      <c r="V86" s="661"/>
      <c r="W86" s="661"/>
      <c r="X86" s="661"/>
    </row>
    <row r="87" spans="1:25" s="35" customFormat="1" ht="21" customHeight="1" x14ac:dyDescent="0.25">
      <c r="A87" s="617">
        <v>23</v>
      </c>
      <c r="B87" s="580" t="s">
        <v>452</v>
      </c>
      <c r="C87" s="614">
        <f t="shared" si="8"/>
        <v>3</v>
      </c>
      <c r="D87" s="672"/>
      <c r="E87" s="617">
        <v>2</v>
      </c>
      <c r="F87" s="617">
        <v>1</v>
      </c>
      <c r="G87" s="617">
        <v>63</v>
      </c>
      <c r="H87" s="617">
        <v>3</v>
      </c>
      <c r="I87" s="617">
        <v>4</v>
      </c>
      <c r="J87" s="617"/>
      <c r="K87" s="617"/>
      <c r="L87" s="617">
        <v>2</v>
      </c>
      <c r="M87" s="617"/>
      <c r="N87" s="673"/>
      <c r="O87" s="673"/>
      <c r="P87" s="674">
        <v>1</v>
      </c>
      <c r="Q87" s="617">
        <v>2</v>
      </c>
      <c r="R87" s="673"/>
      <c r="S87" s="673"/>
      <c r="T87" s="674">
        <v>1</v>
      </c>
      <c r="U87" s="657"/>
      <c r="V87" s="661"/>
      <c r="W87" s="661"/>
      <c r="X87" s="661"/>
    </row>
    <row r="88" spans="1:25" s="35" customFormat="1" ht="19.5" customHeight="1" x14ac:dyDescent="0.25">
      <c r="A88" s="617">
        <v>24</v>
      </c>
      <c r="B88" s="598" t="s">
        <v>467</v>
      </c>
      <c r="C88" s="614">
        <f t="shared" si="8"/>
        <v>4</v>
      </c>
      <c r="D88" s="127"/>
      <c r="E88" s="617">
        <f>E89+E90</f>
        <v>4</v>
      </c>
      <c r="F88" s="617">
        <f>F89+F90</f>
        <v>0</v>
      </c>
      <c r="G88" s="617">
        <f>G89+G90</f>
        <v>72</v>
      </c>
      <c r="H88" s="617">
        <f>H89+H90</f>
        <v>4</v>
      </c>
      <c r="I88" s="617">
        <v>5</v>
      </c>
      <c r="J88" s="617"/>
      <c r="K88" s="617"/>
      <c r="L88" s="617">
        <v>2</v>
      </c>
      <c r="M88" s="617"/>
      <c r="N88" s="617">
        <v>2</v>
      </c>
      <c r="O88" s="127"/>
      <c r="P88" s="127"/>
      <c r="Q88" s="617">
        <v>2</v>
      </c>
      <c r="R88" s="617">
        <v>2</v>
      </c>
      <c r="S88" s="127"/>
      <c r="T88" s="127"/>
      <c r="U88" s="173"/>
      <c r="V88" s="661"/>
      <c r="W88" s="661"/>
      <c r="X88" s="661"/>
    </row>
    <row r="89" spans="1:25" ht="21" customHeight="1" x14ac:dyDescent="0.25">
      <c r="A89" s="127">
        <v>24.1</v>
      </c>
      <c r="B89" s="173" t="s">
        <v>1035</v>
      </c>
      <c r="C89" s="647">
        <f t="shared" si="8"/>
        <v>3</v>
      </c>
      <c r="D89" s="649"/>
      <c r="E89" s="127">
        <v>3</v>
      </c>
      <c r="F89" s="649"/>
      <c r="G89" s="127">
        <v>53</v>
      </c>
      <c r="H89" s="127">
        <v>3</v>
      </c>
      <c r="I89" s="127">
        <v>4</v>
      </c>
      <c r="J89" s="127"/>
      <c r="K89" s="127"/>
      <c r="L89" s="644"/>
      <c r="M89" s="644"/>
      <c r="N89" s="127"/>
      <c r="O89" s="644"/>
      <c r="P89" s="644"/>
      <c r="Q89" s="644"/>
      <c r="R89" s="127"/>
      <c r="S89" s="644"/>
      <c r="T89" s="644"/>
      <c r="U89" s="163"/>
      <c r="V89" s="602"/>
      <c r="W89" s="602"/>
      <c r="X89" s="602"/>
    </row>
    <row r="90" spans="1:25" ht="33" customHeight="1" x14ac:dyDescent="0.25">
      <c r="A90" s="127">
        <v>24.2</v>
      </c>
      <c r="B90" s="596" t="s">
        <v>953</v>
      </c>
      <c r="C90" s="647">
        <f t="shared" si="8"/>
        <v>1</v>
      </c>
      <c r="D90" s="127"/>
      <c r="E90" s="127">
        <v>1</v>
      </c>
      <c r="F90" s="127"/>
      <c r="G90" s="127">
        <v>19</v>
      </c>
      <c r="H90" s="127">
        <v>1</v>
      </c>
      <c r="I90" s="127">
        <v>1</v>
      </c>
      <c r="J90" s="127"/>
      <c r="K90" s="127"/>
      <c r="L90" s="127"/>
      <c r="M90" s="127"/>
      <c r="N90" s="127"/>
      <c r="O90" s="127"/>
      <c r="P90" s="127"/>
      <c r="Q90" s="127"/>
      <c r="R90" s="127"/>
      <c r="S90" s="127"/>
      <c r="T90" s="127"/>
      <c r="U90" s="129" t="s">
        <v>466</v>
      </c>
      <c r="V90" s="602"/>
      <c r="W90" s="602"/>
      <c r="X90" s="602"/>
    </row>
    <row r="91" spans="1:25" ht="20.25" customHeight="1" x14ac:dyDescent="0.25">
      <c r="A91" s="617">
        <v>25</v>
      </c>
      <c r="B91" s="598" t="s">
        <v>737</v>
      </c>
      <c r="C91" s="614">
        <f t="shared" si="8"/>
        <v>6</v>
      </c>
      <c r="D91" s="127"/>
      <c r="E91" s="617">
        <f>E92+E93+E94+E95+E96</f>
        <v>5</v>
      </c>
      <c r="F91" s="617">
        <f>F92+F93+F94+F95+F96</f>
        <v>1</v>
      </c>
      <c r="G91" s="617">
        <f>G92+G93+G94+G95+G96</f>
        <v>255</v>
      </c>
      <c r="H91" s="617">
        <f>H92+H93+H94+H95+H96</f>
        <v>5</v>
      </c>
      <c r="I91" s="617">
        <f>I92+I93+I94+I95+I96</f>
        <v>6</v>
      </c>
      <c r="J91" s="617"/>
      <c r="K91" s="617"/>
      <c r="L91" s="617">
        <v>4</v>
      </c>
      <c r="M91" s="617">
        <v>1</v>
      </c>
      <c r="N91" s="617">
        <v>2</v>
      </c>
      <c r="O91" s="127"/>
      <c r="P91" s="127"/>
      <c r="Q91" s="617">
        <v>4</v>
      </c>
      <c r="R91" s="617">
        <v>2</v>
      </c>
      <c r="S91" s="127"/>
      <c r="T91" s="127"/>
      <c r="U91" s="129"/>
      <c r="V91" s="602"/>
      <c r="W91" s="602"/>
      <c r="X91" s="602"/>
    </row>
    <row r="92" spans="1:25" ht="18" customHeight="1" x14ac:dyDescent="0.25">
      <c r="A92" s="127">
        <v>25.1</v>
      </c>
      <c r="B92" s="675" t="s">
        <v>469</v>
      </c>
      <c r="C92" s="614">
        <f t="shared" si="8"/>
        <v>2</v>
      </c>
      <c r="D92" s="676"/>
      <c r="E92" s="159">
        <v>2</v>
      </c>
      <c r="F92" s="676"/>
      <c r="G92" s="159">
        <v>49</v>
      </c>
      <c r="H92" s="159">
        <v>2</v>
      </c>
      <c r="I92" s="159">
        <v>4</v>
      </c>
      <c r="J92" s="159"/>
      <c r="K92" s="159"/>
      <c r="L92" s="159"/>
      <c r="M92" s="159"/>
      <c r="N92" s="676"/>
      <c r="O92" s="676"/>
      <c r="P92" s="676"/>
      <c r="Q92" s="159">
        <v>2</v>
      </c>
      <c r="R92" s="676"/>
      <c r="S92" s="676"/>
      <c r="T92" s="676"/>
      <c r="U92" s="676"/>
      <c r="V92" s="602"/>
      <c r="W92" s="602"/>
      <c r="X92" s="602"/>
    </row>
    <row r="93" spans="1:25" ht="19.5" customHeight="1" x14ac:dyDescent="0.25">
      <c r="A93" s="127">
        <v>25.2</v>
      </c>
      <c r="B93" s="675" t="s">
        <v>472</v>
      </c>
      <c r="C93" s="614">
        <f t="shared" si="8"/>
        <v>1</v>
      </c>
      <c r="D93" s="676"/>
      <c r="E93" s="127">
        <v>1</v>
      </c>
      <c r="F93" s="676"/>
      <c r="G93" s="159">
        <v>162</v>
      </c>
      <c r="H93" s="159">
        <v>1</v>
      </c>
      <c r="I93" s="159">
        <v>1</v>
      </c>
      <c r="J93" s="159"/>
      <c r="K93" s="159"/>
      <c r="L93" s="127"/>
      <c r="M93" s="127"/>
      <c r="N93" s="127"/>
      <c r="O93" s="127"/>
      <c r="P93" s="127"/>
      <c r="Q93" s="127">
        <v>1</v>
      </c>
      <c r="R93" s="127"/>
      <c r="S93" s="127"/>
      <c r="T93" s="127"/>
      <c r="U93" s="173"/>
      <c r="V93" s="602"/>
      <c r="W93" s="602"/>
      <c r="X93" s="602"/>
      <c r="Y93" s="60"/>
    </row>
    <row r="94" spans="1:25" ht="18" customHeight="1" x14ac:dyDescent="0.25">
      <c r="A94" s="127">
        <v>25.3</v>
      </c>
      <c r="B94" s="675" t="s">
        <v>474</v>
      </c>
      <c r="C94" s="614">
        <f t="shared" si="8"/>
        <v>1</v>
      </c>
      <c r="D94" s="676"/>
      <c r="E94" s="676"/>
      <c r="F94" s="159">
        <v>1</v>
      </c>
      <c r="G94" s="159">
        <v>13</v>
      </c>
      <c r="H94" s="159">
        <v>1</v>
      </c>
      <c r="I94" s="159">
        <v>1</v>
      </c>
      <c r="J94" s="159"/>
      <c r="K94" s="159"/>
      <c r="L94" s="159"/>
      <c r="M94" s="159">
        <v>1</v>
      </c>
      <c r="N94" s="127"/>
      <c r="O94" s="127"/>
      <c r="P94" s="127"/>
      <c r="Q94" s="159">
        <v>1</v>
      </c>
      <c r="R94" s="127"/>
      <c r="S94" s="127"/>
      <c r="T94" s="127"/>
      <c r="U94" s="163"/>
      <c r="V94" s="602"/>
      <c r="W94" s="602"/>
      <c r="X94" s="602"/>
      <c r="Y94" s="60"/>
    </row>
    <row r="95" spans="1:25" x14ac:dyDescent="0.25">
      <c r="A95" s="127">
        <v>25.4</v>
      </c>
      <c r="B95" s="675" t="s">
        <v>477</v>
      </c>
      <c r="C95" s="614">
        <f t="shared" si="8"/>
        <v>1</v>
      </c>
      <c r="D95" s="676"/>
      <c r="E95" s="159">
        <v>1</v>
      </c>
      <c r="F95" s="676"/>
      <c r="G95" s="159">
        <v>25</v>
      </c>
      <c r="H95" s="159">
        <v>1</v>
      </c>
      <c r="I95" s="159"/>
      <c r="J95" s="159"/>
      <c r="K95" s="159"/>
      <c r="L95" s="159"/>
      <c r="M95" s="159"/>
      <c r="N95" s="127"/>
      <c r="O95" s="127"/>
      <c r="P95" s="127"/>
      <c r="Q95" s="159"/>
      <c r="R95" s="127"/>
      <c r="S95" s="127"/>
      <c r="T95" s="127"/>
      <c r="U95" s="173"/>
      <c r="V95" s="602"/>
      <c r="W95" s="602"/>
      <c r="X95" s="602"/>
      <c r="Y95" s="60"/>
    </row>
    <row r="96" spans="1:25" ht="17.25" customHeight="1" x14ac:dyDescent="0.25">
      <c r="A96" s="127">
        <v>25.5</v>
      </c>
      <c r="B96" s="675" t="s">
        <v>480</v>
      </c>
      <c r="C96" s="614">
        <f t="shared" si="8"/>
        <v>1</v>
      </c>
      <c r="D96" s="676"/>
      <c r="E96" s="159">
        <v>1</v>
      </c>
      <c r="F96" s="676"/>
      <c r="G96" s="159">
        <v>6</v>
      </c>
      <c r="H96" s="159">
        <v>0</v>
      </c>
      <c r="I96" s="159"/>
      <c r="J96" s="159"/>
      <c r="K96" s="159"/>
      <c r="L96" s="159"/>
      <c r="M96" s="159"/>
      <c r="N96" s="127"/>
      <c r="O96" s="127"/>
      <c r="P96" s="127"/>
      <c r="Q96" s="159"/>
      <c r="R96" s="127"/>
      <c r="S96" s="127"/>
      <c r="T96" s="127"/>
      <c r="U96" s="173"/>
      <c r="V96" s="602"/>
      <c r="W96" s="602"/>
      <c r="X96" s="602"/>
      <c r="Y96" s="60"/>
    </row>
    <row r="97" spans="1:25" ht="18.75" customHeight="1" x14ac:dyDescent="0.25">
      <c r="A97" s="617">
        <v>26</v>
      </c>
      <c r="B97" s="677" t="s">
        <v>582</v>
      </c>
      <c r="C97" s="614">
        <f t="shared" si="8"/>
        <v>8</v>
      </c>
      <c r="D97" s="127"/>
      <c r="E97" s="617">
        <f>E98+E99+E100+E101+E102+E103</f>
        <v>3</v>
      </c>
      <c r="F97" s="617">
        <f>F98+F99+F100+F101+F102+F103</f>
        <v>5</v>
      </c>
      <c r="G97" s="617">
        <f>G98+G99+G100+G101+G102+G103</f>
        <v>236</v>
      </c>
      <c r="H97" s="617">
        <f>H98+H99+H100+H101+H102+H103</f>
        <v>7</v>
      </c>
      <c r="I97" s="617">
        <f>I98+I99+I100+I101+I102+I103</f>
        <v>9</v>
      </c>
      <c r="J97" s="617"/>
      <c r="K97" s="617"/>
      <c r="L97" s="617">
        <v>4</v>
      </c>
      <c r="M97" s="617"/>
      <c r="N97" s="617">
        <f t="shared" ref="N97" si="9">N98+N99+N100+N101+N102+N103</f>
        <v>0</v>
      </c>
      <c r="O97" s="617">
        <v>1</v>
      </c>
      <c r="P97" s="617">
        <f t="shared" ref="P97" si="10">P98+P99+P100+P101+P102+P103</f>
        <v>5</v>
      </c>
      <c r="Q97" s="617">
        <v>4</v>
      </c>
      <c r="R97" s="617">
        <f t="shared" ref="R97:T97" si="11">R98+R99+R100+R101+R102+R103</f>
        <v>0</v>
      </c>
      <c r="S97" s="617">
        <v>1</v>
      </c>
      <c r="T97" s="617">
        <f t="shared" si="11"/>
        <v>5</v>
      </c>
      <c r="U97" s="173"/>
      <c r="V97" s="602"/>
      <c r="W97" s="602"/>
      <c r="X97" s="602"/>
      <c r="Y97" s="60"/>
    </row>
    <row r="98" spans="1:25" ht="18" customHeight="1" x14ac:dyDescent="0.25">
      <c r="A98" s="127"/>
      <c r="B98" s="596" t="s">
        <v>560</v>
      </c>
      <c r="C98" s="647">
        <f t="shared" si="8"/>
        <v>2</v>
      </c>
      <c r="D98" s="127"/>
      <c r="E98" s="127">
        <v>2</v>
      </c>
      <c r="F98" s="127"/>
      <c r="G98" s="127">
        <v>54</v>
      </c>
      <c r="H98" s="127">
        <v>3</v>
      </c>
      <c r="I98" s="127">
        <v>4</v>
      </c>
      <c r="J98" s="127"/>
      <c r="K98" s="127"/>
      <c r="L98" s="127"/>
      <c r="M98" s="127"/>
      <c r="N98" s="127"/>
      <c r="O98" s="127"/>
      <c r="P98" s="127"/>
      <c r="Q98" s="127">
        <v>2</v>
      </c>
      <c r="R98" s="127"/>
      <c r="S98" s="127"/>
      <c r="T98" s="127"/>
      <c r="U98" s="127"/>
      <c r="V98" s="602"/>
      <c r="W98" s="602"/>
      <c r="X98" s="602"/>
    </row>
    <row r="99" spans="1:25" ht="21" customHeight="1" x14ac:dyDescent="0.25">
      <c r="A99" s="127"/>
      <c r="B99" s="596" t="s">
        <v>563</v>
      </c>
      <c r="C99" s="647">
        <f t="shared" si="8"/>
        <v>2</v>
      </c>
      <c r="D99" s="127"/>
      <c r="E99" s="127"/>
      <c r="F99" s="127">
        <v>2</v>
      </c>
      <c r="G99" s="127">
        <v>42</v>
      </c>
      <c r="H99" s="127">
        <v>2</v>
      </c>
      <c r="I99" s="127">
        <v>1</v>
      </c>
      <c r="J99" s="127"/>
      <c r="K99" s="127"/>
      <c r="L99" s="127"/>
      <c r="M99" s="127"/>
      <c r="N99" s="127"/>
      <c r="O99" s="127"/>
      <c r="P99" s="127">
        <v>2</v>
      </c>
      <c r="Q99" s="127"/>
      <c r="R99" s="127"/>
      <c r="S99" s="127"/>
      <c r="T99" s="127">
        <v>2</v>
      </c>
      <c r="U99" s="127"/>
      <c r="V99" s="602"/>
      <c r="W99" s="602"/>
      <c r="X99" s="602"/>
    </row>
    <row r="100" spans="1:25" x14ac:dyDescent="0.25">
      <c r="A100" s="127"/>
      <c r="B100" s="596" t="s">
        <v>570</v>
      </c>
      <c r="C100" s="647">
        <f t="shared" si="8"/>
        <v>2</v>
      </c>
      <c r="D100" s="127"/>
      <c r="E100" s="127">
        <v>1</v>
      </c>
      <c r="F100" s="127">
        <v>1</v>
      </c>
      <c r="G100" s="127">
        <v>47</v>
      </c>
      <c r="H100" s="127">
        <v>1</v>
      </c>
      <c r="I100" s="127">
        <v>1</v>
      </c>
      <c r="J100" s="127"/>
      <c r="K100" s="127"/>
      <c r="L100" s="127"/>
      <c r="M100" s="127"/>
      <c r="N100" s="127"/>
      <c r="O100" s="127"/>
      <c r="P100" s="127">
        <v>1</v>
      </c>
      <c r="Q100" s="127">
        <v>1</v>
      </c>
      <c r="R100" s="127"/>
      <c r="S100" s="127"/>
      <c r="T100" s="127">
        <v>1</v>
      </c>
      <c r="U100" s="127"/>
      <c r="V100" s="602"/>
      <c r="W100" s="602"/>
      <c r="X100" s="602" t="s">
        <v>21</v>
      </c>
    </row>
    <row r="101" spans="1:25" ht="21.75" customHeight="1" x14ac:dyDescent="0.25">
      <c r="A101" s="127"/>
      <c r="B101" s="596" t="s">
        <v>575</v>
      </c>
      <c r="C101" s="647">
        <f t="shared" si="8"/>
        <v>2</v>
      </c>
      <c r="D101" s="127"/>
      <c r="E101" s="127"/>
      <c r="F101" s="127">
        <v>2</v>
      </c>
      <c r="G101" s="127">
        <v>44</v>
      </c>
      <c r="H101" s="127">
        <v>1</v>
      </c>
      <c r="I101" s="127">
        <v>1</v>
      </c>
      <c r="J101" s="127"/>
      <c r="K101" s="127"/>
      <c r="L101" s="127"/>
      <c r="M101" s="127"/>
      <c r="N101" s="127"/>
      <c r="O101" s="127"/>
      <c r="P101" s="127">
        <v>2</v>
      </c>
      <c r="Q101" s="127"/>
      <c r="R101" s="127"/>
      <c r="S101" s="127"/>
      <c r="T101" s="127">
        <v>2</v>
      </c>
      <c r="U101" s="127"/>
      <c r="V101" s="602"/>
      <c r="W101" s="602"/>
      <c r="X101" s="602"/>
    </row>
    <row r="102" spans="1:25" ht="47.25" customHeight="1" x14ac:dyDescent="0.25">
      <c r="A102" s="127"/>
      <c r="B102" s="595" t="s">
        <v>578</v>
      </c>
      <c r="C102" s="647">
        <f t="shared" si="8"/>
        <v>0</v>
      </c>
      <c r="D102" s="127"/>
      <c r="E102" s="127"/>
      <c r="F102" s="127"/>
      <c r="G102" s="127">
        <v>25</v>
      </c>
      <c r="H102" s="127">
        <v>0</v>
      </c>
      <c r="I102" s="127">
        <v>1</v>
      </c>
      <c r="J102" s="127"/>
      <c r="K102" s="127"/>
      <c r="L102" s="127"/>
      <c r="M102" s="127"/>
      <c r="N102" s="127"/>
      <c r="O102" s="127"/>
      <c r="P102" s="127"/>
      <c r="Q102" s="127">
        <v>1</v>
      </c>
      <c r="R102" s="127"/>
      <c r="S102" s="127"/>
      <c r="T102" s="127"/>
      <c r="U102" s="129" t="s">
        <v>579</v>
      </c>
      <c r="V102" s="602"/>
      <c r="W102" s="602"/>
      <c r="X102" s="602"/>
    </row>
    <row r="103" spans="1:25" ht="60" x14ac:dyDescent="0.25">
      <c r="A103" s="127"/>
      <c r="B103" s="596" t="s">
        <v>580</v>
      </c>
      <c r="C103" s="647">
        <f t="shared" si="8"/>
        <v>0</v>
      </c>
      <c r="D103" s="127"/>
      <c r="E103" s="127"/>
      <c r="F103" s="127"/>
      <c r="G103" s="127">
        <v>24</v>
      </c>
      <c r="H103" s="127">
        <v>0</v>
      </c>
      <c r="I103" s="127">
        <v>1</v>
      </c>
      <c r="J103" s="127"/>
      <c r="K103" s="127"/>
      <c r="L103" s="127"/>
      <c r="M103" s="127"/>
      <c r="N103" s="127"/>
      <c r="O103" s="127"/>
      <c r="P103" s="127"/>
      <c r="Q103" s="127"/>
      <c r="R103" s="127"/>
      <c r="S103" s="127"/>
      <c r="T103" s="127"/>
      <c r="U103" s="129" t="s">
        <v>581</v>
      </c>
      <c r="V103" s="602"/>
      <c r="W103" s="602"/>
      <c r="X103" s="602"/>
    </row>
    <row r="104" spans="1:25" ht="20.25" customHeight="1" x14ac:dyDescent="0.25">
      <c r="A104" s="617">
        <v>27</v>
      </c>
      <c r="B104" s="459" t="s">
        <v>584</v>
      </c>
      <c r="C104" s="614">
        <f t="shared" si="8"/>
        <v>1</v>
      </c>
      <c r="D104" s="127"/>
      <c r="E104" s="617">
        <v>1</v>
      </c>
      <c r="F104" s="617"/>
      <c r="G104" s="617">
        <v>18</v>
      </c>
      <c r="H104" s="617">
        <v>1</v>
      </c>
      <c r="I104" s="617">
        <v>4</v>
      </c>
      <c r="J104" s="617"/>
      <c r="K104" s="617"/>
      <c r="L104" s="617">
        <v>1</v>
      </c>
      <c r="M104" s="617"/>
      <c r="N104" s="127"/>
      <c r="O104" s="127"/>
      <c r="P104" s="127"/>
      <c r="Q104" s="617">
        <v>1</v>
      </c>
      <c r="R104" s="127"/>
      <c r="S104" s="127"/>
      <c r="T104" s="127"/>
      <c r="U104" s="129"/>
      <c r="V104" s="602"/>
      <c r="W104" s="602"/>
      <c r="X104" s="602"/>
    </row>
    <row r="105" spans="1:25" s="66" customFormat="1" ht="34.5" customHeight="1" x14ac:dyDescent="0.25">
      <c r="A105" s="617">
        <v>28</v>
      </c>
      <c r="B105" s="580" t="s">
        <v>624</v>
      </c>
      <c r="C105" s="614">
        <f t="shared" si="8"/>
        <v>1</v>
      </c>
      <c r="D105" s="129"/>
      <c r="E105" s="678">
        <v>1</v>
      </c>
      <c r="F105" s="678"/>
      <c r="G105" s="678">
        <v>10</v>
      </c>
      <c r="H105" s="678">
        <v>1</v>
      </c>
      <c r="I105" s="678">
        <v>3</v>
      </c>
      <c r="J105" s="678"/>
      <c r="K105" s="678"/>
      <c r="L105" s="617"/>
      <c r="M105" s="617"/>
      <c r="N105" s="617">
        <v>1</v>
      </c>
      <c r="O105" s="127"/>
      <c r="P105" s="127"/>
      <c r="Q105" s="617"/>
      <c r="R105" s="617">
        <v>1</v>
      </c>
      <c r="S105" s="617"/>
      <c r="T105" s="127"/>
      <c r="U105" s="163"/>
      <c r="V105" s="602"/>
      <c r="W105" s="602"/>
      <c r="X105" s="602"/>
    </row>
    <row r="106" spans="1:25" ht="29.25" customHeight="1" x14ac:dyDescent="0.25">
      <c r="A106" s="617">
        <v>29</v>
      </c>
      <c r="B106" s="598" t="s">
        <v>634</v>
      </c>
      <c r="C106" s="614">
        <f t="shared" si="8"/>
        <v>4</v>
      </c>
      <c r="D106" s="163"/>
      <c r="E106" s="617">
        <v>3</v>
      </c>
      <c r="F106" s="617">
        <v>1</v>
      </c>
      <c r="G106" s="617">
        <v>63</v>
      </c>
      <c r="H106" s="617">
        <v>3</v>
      </c>
      <c r="I106" s="617">
        <v>5</v>
      </c>
      <c r="J106" s="617"/>
      <c r="K106" s="617"/>
      <c r="L106" s="617">
        <v>2</v>
      </c>
      <c r="M106" s="617"/>
      <c r="N106" s="617">
        <v>1</v>
      </c>
      <c r="O106" s="127"/>
      <c r="P106" s="617">
        <v>1</v>
      </c>
      <c r="Q106" s="617">
        <v>2</v>
      </c>
      <c r="R106" s="617">
        <v>1</v>
      </c>
      <c r="S106" s="127"/>
      <c r="T106" s="617">
        <v>1</v>
      </c>
      <c r="U106" s="129" t="s">
        <v>1036</v>
      </c>
      <c r="V106" s="602"/>
      <c r="W106" s="602"/>
      <c r="X106" s="602"/>
    </row>
    <row r="107" spans="1:25" s="100" customFormat="1" ht="20.25" customHeight="1" x14ac:dyDescent="0.25">
      <c r="A107" s="617">
        <v>30</v>
      </c>
      <c r="B107" s="598" t="s">
        <v>636</v>
      </c>
      <c r="C107" s="614">
        <f t="shared" si="8"/>
        <v>3</v>
      </c>
      <c r="D107" s="173"/>
      <c r="E107" s="617">
        <f>E108+E109</f>
        <v>3</v>
      </c>
      <c r="F107" s="617">
        <f>F108+F109</f>
        <v>0</v>
      </c>
      <c r="G107" s="617">
        <f>G108+G109</f>
        <v>60</v>
      </c>
      <c r="H107" s="617">
        <f>H108+H109</f>
        <v>3</v>
      </c>
      <c r="I107" s="617">
        <v>4</v>
      </c>
      <c r="J107" s="617"/>
      <c r="K107" s="617"/>
      <c r="L107" s="617">
        <v>2</v>
      </c>
      <c r="M107" s="617"/>
      <c r="N107" s="617">
        <v>1</v>
      </c>
      <c r="O107" s="127"/>
      <c r="P107" s="127"/>
      <c r="Q107" s="617">
        <v>2</v>
      </c>
      <c r="R107" s="617">
        <v>1</v>
      </c>
      <c r="S107" s="127"/>
      <c r="T107" s="127"/>
      <c r="U107" s="173"/>
      <c r="V107" s="661"/>
      <c r="W107" s="661"/>
      <c r="X107" s="661"/>
    </row>
    <row r="108" spans="1:25" s="35" customFormat="1" ht="18.75" customHeight="1" x14ac:dyDescent="0.25">
      <c r="A108" s="644"/>
      <c r="B108" s="173" t="s">
        <v>210</v>
      </c>
      <c r="C108" s="647">
        <f t="shared" si="8"/>
        <v>2</v>
      </c>
      <c r="D108" s="127"/>
      <c r="E108" s="127">
        <v>2</v>
      </c>
      <c r="F108" s="127"/>
      <c r="G108" s="127">
        <v>30</v>
      </c>
      <c r="H108" s="127">
        <v>2</v>
      </c>
      <c r="I108" s="127">
        <v>4</v>
      </c>
      <c r="J108" s="127"/>
      <c r="K108" s="127"/>
      <c r="L108" s="127"/>
      <c r="M108" s="127"/>
      <c r="N108" s="127"/>
      <c r="O108" s="127"/>
      <c r="P108" s="127"/>
      <c r="Q108" s="127">
        <v>2</v>
      </c>
      <c r="R108" s="127"/>
      <c r="S108" s="127"/>
      <c r="T108" s="127"/>
      <c r="U108" s="173"/>
      <c r="V108" s="661"/>
      <c r="W108" s="661"/>
      <c r="X108" s="661"/>
    </row>
    <row r="109" spans="1:25" s="35" customFormat="1" ht="20.25" customHeight="1" x14ac:dyDescent="0.25">
      <c r="A109" s="644"/>
      <c r="B109" s="599" t="s">
        <v>642</v>
      </c>
      <c r="C109" s="647">
        <f t="shared" si="8"/>
        <v>1</v>
      </c>
      <c r="D109" s="127"/>
      <c r="E109" s="127">
        <v>1</v>
      </c>
      <c r="F109" s="127"/>
      <c r="G109" s="127">
        <v>30</v>
      </c>
      <c r="H109" s="127">
        <v>1</v>
      </c>
      <c r="I109" s="127"/>
      <c r="J109" s="127"/>
      <c r="K109" s="127"/>
      <c r="L109" s="127"/>
      <c r="M109" s="127"/>
      <c r="N109" s="127"/>
      <c r="O109" s="127"/>
      <c r="P109" s="127"/>
      <c r="Q109" s="127"/>
      <c r="R109" s="127"/>
      <c r="S109" s="127"/>
      <c r="T109" s="127"/>
      <c r="U109" s="173"/>
      <c r="V109" s="661"/>
      <c r="W109" s="661"/>
      <c r="X109" s="661"/>
    </row>
    <row r="110" spans="1:25" s="35" customFormat="1" ht="20.25" customHeight="1" x14ac:dyDescent="0.25">
      <c r="A110" s="679">
        <v>31</v>
      </c>
      <c r="B110" s="600" t="s">
        <v>650</v>
      </c>
      <c r="C110" s="614">
        <f t="shared" si="8"/>
        <v>5</v>
      </c>
      <c r="D110" s="653"/>
      <c r="E110" s="679">
        <f>E111+E112+E113</f>
        <v>2</v>
      </c>
      <c r="F110" s="679">
        <f>F111+F112+F113</f>
        <v>3</v>
      </c>
      <c r="G110" s="679">
        <f>G111+G112+G113</f>
        <v>137</v>
      </c>
      <c r="H110" s="679">
        <f>H111+H112+H113</f>
        <v>4</v>
      </c>
      <c r="I110" s="679">
        <f>I111+I112+I113</f>
        <v>6</v>
      </c>
      <c r="J110" s="679"/>
      <c r="K110" s="679"/>
      <c r="L110" s="679">
        <v>3</v>
      </c>
      <c r="M110" s="679">
        <v>2</v>
      </c>
      <c r="N110" s="679">
        <v>2</v>
      </c>
      <c r="O110" s="679"/>
      <c r="P110" s="653"/>
      <c r="Q110" s="679">
        <v>3</v>
      </c>
      <c r="R110" s="679">
        <v>2</v>
      </c>
      <c r="S110" s="679"/>
      <c r="T110" s="653"/>
      <c r="U110" s="680"/>
      <c r="V110" s="661"/>
      <c r="W110" s="661"/>
      <c r="X110" s="661"/>
    </row>
    <row r="111" spans="1:25" s="263" customFormat="1" ht="21" customHeight="1" x14ac:dyDescent="0.25">
      <c r="A111" s="323"/>
      <c r="B111" s="173" t="s">
        <v>484</v>
      </c>
      <c r="C111" s="127">
        <f t="shared" si="8"/>
        <v>3</v>
      </c>
      <c r="D111" s="681"/>
      <c r="E111" s="127">
        <v>2</v>
      </c>
      <c r="F111" s="127">
        <v>1</v>
      </c>
      <c r="G111" s="127">
        <v>46</v>
      </c>
      <c r="H111" s="127">
        <v>2</v>
      </c>
      <c r="I111" s="127">
        <v>4</v>
      </c>
      <c r="J111" s="127"/>
      <c r="K111" s="127"/>
      <c r="L111" s="127"/>
      <c r="M111" s="127"/>
      <c r="N111" s="617"/>
      <c r="O111" s="617"/>
      <c r="P111" s="127"/>
      <c r="Q111" s="127">
        <v>3</v>
      </c>
      <c r="R111" s="617"/>
      <c r="S111" s="617"/>
      <c r="T111" s="127"/>
      <c r="U111" s="681"/>
      <c r="V111" s="616"/>
      <c r="W111" s="616"/>
      <c r="X111" s="616"/>
    </row>
    <row r="112" spans="1:25" s="263" customFormat="1" ht="21" customHeight="1" x14ac:dyDescent="0.25">
      <c r="A112" s="323"/>
      <c r="B112" s="173" t="s">
        <v>1037</v>
      </c>
      <c r="C112" s="127">
        <f t="shared" si="8"/>
        <v>1</v>
      </c>
      <c r="D112" s="617"/>
      <c r="E112" s="617"/>
      <c r="F112" s="127">
        <v>1</v>
      </c>
      <c r="G112" s="127">
        <v>45</v>
      </c>
      <c r="H112" s="127">
        <v>1</v>
      </c>
      <c r="I112" s="127">
        <v>1</v>
      </c>
      <c r="J112" s="127"/>
      <c r="K112" s="127"/>
      <c r="L112" s="127"/>
      <c r="M112" s="127">
        <v>1</v>
      </c>
      <c r="N112" s="617"/>
      <c r="O112" s="617"/>
      <c r="P112" s="127"/>
      <c r="Q112" s="127"/>
      <c r="R112" s="617"/>
      <c r="S112" s="617"/>
      <c r="T112" s="127"/>
      <c r="U112" s="681"/>
      <c r="V112" s="616"/>
      <c r="W112" s="616"/>
      <c r="X112" s="616"/>
    </row>
    <row r="113" spans="1:24" s="263" customFormat="1" ht="21" customHeight="1" x14ac:dyDescent="0.25">
      <c r="A113" s="323"/>
      <c r="B113" s="173" t="s">
        <v>1038</v>
      </c>
      <c r="C113" s="127">
        <f t="shared" si="8"/>
        <v>1</v>
      </c>
      <c r="D113" s="617"/>
      <c r="E113" s="617"/>
      <c r="F113" s="127">
        <v>1</v>
      </c>
      <c r="G113" s="127">
        <v>46</v>
      </c>
      <c r="H113" s="127">
        <v>1</v>
      </c>
      <c r="I113" s="127">
        <v>1</v>
      </c>
      <c r="J113" s="127"/>
      <c r="K113" s="127"/>
      <c r="L113" s="127"/>
      <c r="M113" s="127">
        <v>1</v>
      </c>
      <c r="N113" s="617"/>
      <c r="O113" s="617"/>
      <c r="P113" s="127"/>
      <c r="Q113" s="127"/>
      <c r="R113" s="617"/>
      <c r="S113" s="617"/>
      <c r="T113" s="127"/>
      <c r="U113" s="681"/>
      <c r="V113" s="616"/>
      <c r="W113" s="616"/>
      <c r="X113" s="616"/>
    </row>
    <row r="114" spans="1:24" ht="24" customHeight="1" x14ac:dyDescent="0.25">
      <c r="A114" s="617">
        <v>32</v>
      </c>
      <c r="B114" s="459" t="s">
        <v>767</v>
      </c>
      <c r="C114" s="614">
        <f t="shared" si="8"/>
        <v>4</v>
      </c>
      <c r="D114" s="644"/>
      <c r="E114" s="617">
        <v>1</v>
      </c>
      <c r="F114" s="617">
        <v>3</v>
      </c>
      <c r="G114" s="617">
        <v>162</v>
      </c>
      <c r="H114" s="617">
        <v>2</v>
      </c>
      <c r="I114" s="617">
        <v>4</v>
      </c>
      <c r="J114" s="617"/>
      <c r="K114" s="617"/>
      <c r="L114" s="617">
        <v>2</v>
      </c>
      <c r="M114" s="617"/>
      <c r="N114" s="617"/>
      <c r="O114" s="617">
        <v>1</v>
      </c>
      <c r="P114" s="617">
        <v>3</v>
      </c>
      <c r="Q114" s="617">
        <v>2</v>
      </c>
      <c r="R114" s="617"/>
      <c r="S114" s="617">
        <v>1</v>
      </c>
      <c r="T114" s="617">
        <v>3</v>
      </c>
      <c r="U114" s="127"/>
      <c r="V114" s="602"/>
      <c r="W114" s="602"/>
      <c r="X114" s="602"/>
    </row>
    <row r="115" spans="1:24" ht="15.75" x14ac:dyDescent="0.25">
      <c r="A115" s="617">
        <v>33</v>
      </c>
      <c r="B115" s="682" t="s">
        <v>681</v>
      </c>
      <c r="C115" s="614">
        <f t="shared" si="8"/>
        <v>3</v>
      </c>
      <c r="D115" s="649"/>
      <c r="E115" s="323">
        <v>3</v>
      </c>
      <c r="F115" s="649"/>
      <c r="G115" s="323">
        <v>70</v>
      </c>
      <c r="H115" s="323">
        <v>3</v>
      </c>
      <c r="I115" s="323">
        <v>4</v>
      </c>
      <c r="J115" s="323"/>
      <c r="K115" s="323"/>
      <c r="L115" s="617">
        <v>2</v>
      </c>
      <c r="M115" s="617"/>
      <c r="N115" s="617">
        <v>1</v>
      </c>
      <c r="O115" s="644"/>
      <c r="P115" s="644"/>
      <c r="Q115" s="617">
        <v>2</v>
      </c>
      <c r="R115" s="617">
        <v>1</v>
      </c>
      <c r="S115" s="644"/>
      <c r="T115" s="644"/>
      <c r="U115" s="163"/>
      <c r="V115" s="602"/>
      <c r="W115" s="602"/>
      <c r="X115" s="602"/>
    </row>
    <row r="116" spans="1:24" ht="18" customHeight="1" x14ac:dyDescent="0.25">
      <c r="A116" s="617">
        <v>34</v>
      </c>
      <c r="B116" s="598" t="s">
        <v>936</v>
      </c>
      <c r="C116" s="614">
        <f t="shared" si="8"/>
        <v>10</v>
      </c>
      <c r="D116" s="127"/>
      <c r="E116" s="617">
        <f>E117+E118+E119+E120+E121</f>
        <v>3</v>
      </c>
      <c r="F116" s="617">
        <f>F117+F118+F119+F120+F121</f>
        <v>7</v>
      </c>
      <c r="G116" s="617">
        <f>G117+G118+G119+G120+G121</f>
        <v>228</v>
      </c>
      <c r="H116" s="617">
        <f>H117+H118+H119+H120+H121</f>
        <v>10</v>
      </c>
      <c r="I116" s="617">
        <f>I117+I118+I119+I120+I121</f>
        <v>8</v>
      </c>
      <c r="J116" s="617"/>
      <c r="K116" s="617"/>
      <c r="L116" s="617">
        <v>4</v>
      </c>
      <c r="M116" s="617">
        <v>2</v>
      </c>
      <c r="N116" s="617">
        <v>1</v>
      </c>
      <c r="O116" s="617">
        <f t="shared" ref="O116:P116" si="12">O117+O118+O119+O120+O121</f>
        <v>0</v>
      </c>
      <c r="P116" s="617">
        <f t="shared" si="12"/>
        <v>5</v>
      </c>
      <c r="Q116" s="617">
        <v>4</v>
      </c>
      <c r="R116" s="617">
        <v>1</v>
      </c>
      <c r="S116" s="617">
        <f t="shared" ref="S116:T116" si="13">S117+S118+S119+S120+S121</f>
        <v>0</v>
      </c>
      <c r="T116" s="617">
        <f t="shared" si="13"/>
        <v>5</v>
      </c>
      <c r="U116" s="173"/>
      <c r="V116" s="602"/>
      <c r="W116" s="602"/>
      <c r="X116" s="602"/>
    </row>
    <row r="117" spans="1:24" ht="20.25" customHeight="1" x14ac:dyDescent="0.25">
      <c r="A117" s="617"/>
      <c r="B117" s="173" t="s">
        <v>210</v>
      </c>
      <c r="C117" s="647">
        <f t="shared" si="8"/>
        <v>3</v>
      </c>
      <c r="D117" s="598"/>
      <c r="E117" s="127">
        <v>3</v>
      </c>
      <c r="F117" s="598"/>
      <c r="G117" s="127">
        <v>53</v>
      </c>
      <c r="H117" s="127">
        <v>3</v>
      </c>
      <c r="I117" s="127">
        <v>4</v>
      </c>
      <c r="J117" s="127"/>
      <c r="K117" s="127"/>
      <c r="L117" s="127"/>
      <c r="M117" s="127"/>
      <c r="N117" s="598"/>
      <c r="O117" s="598"/>
      <c r="P117" s="598"/>
      <c r="Q117" s="127">
        <v>2</v>
      </c>
      <c r="R117" s="598"/>
      <c r="S117" s="598"/>
      <c r="T117" s="598"/>
      <c r="U117" s="173"/>
      <c r="V117" s="602"/>
      <c r="W117" s="602"/>
      <c r="X117" s="602"/>
    </row>
    <row r="118" spans="1:24" ht="19.5" customHeight="1" x14ac:dyDescent="0.25">
      <c r="A118" s="617"/>
      <c r="B118" s="173" t="s">
        <v>793</v>
      </c>
      <c r="C118" s="647">
        <f t="shared" si="8"/>
        <v>1</v>
      </c>
      <c r="D118" s="598"/>
      <c r="E118" s="598"/>
      <c r="F118" s="127">
        <v>1</v>
      </c>
      <c r="G118" s="127">
        <v>36</v>
      </c>
      <c r="H118" s="127">
        <v>1</v>
      </c>
      <c r="I118" s="127">
        <v>1</v>
      </c>
      <c r="J118" s="127"/>
      <c r="K118" s="127"/>
      <c r="L118" s="127"/>
      <c r="M118" s="127"/>
      <c r="N118" s="598"/>
      <c r="O118" s="598"/>
      <c r="P118" s="127">
        <v>1</v>
      </c>
      <c r="Q118" s="127"/>
      <c r="R118" s="598"/>
      <c r="S118" s="598"/>
      <c r="T118" s="127">
        <v>1</v>
      </c>
      <c r="U118" s="173"/>
      <c r="V118" s="602"/>
      <c r="W118" s="602"/>
      <c r="X118" s="602"/>
    </row>
    <row r="119" spans="1:24" ht="18.75" customHeight="1" x14ac:dyDescent="0.25">
      <c r="A119" s="617"/>
      <c r="B119" s="173" t="s">
        <v>796</v>
      </c>
      <c r="C119" s="647">
        <f t="shared" si="8"/>
        <v>2</v>
      </c>
      <c r="D119" s="173"/>
      <c r="E119" s="173"/>
      <c r="F119" s="127">
        <v>2</v>
      </c>
      <c r="G119" s="127">
        <v>50</v>
      </c>
      <c r="H119" s="127">
        <v>2</v>
      </c>
      <c r="I119" s="127">
        <v>1</v>
      </c>
      <c r="J119" s="127"/>
      <c r="K119" s="127"/>
      <c r="L119" s="127"/>
      <c r="M119" s="127"/>
      <c r="N119" s="173"/>
      <c r="O119" s="173"/>
      <c r="P119" s="127">
        <v>2</v>
      </c>
      <c r="Q119" s="127"/>
      <c r="R119" s="173"/>
      <c r="S119" s="173"/>
      <c r="T119" s="127">
        <v>2</v>
      </c>
      <c r="U119" s="173"/>
      <c r="V119" s="602"/>
      <c r="W119" s="602"/>
      <c r="X119" s="602"/>
    </row>
    <row r="120" spans="1:24" ht="20.25" customHeight="1" x14ac:dyDescent="0.25">
      <c r="A120" s="617"/>
      <c r="B120" s="173" t="s">
        <v>803</v>
      </c>
      <c r="C120" s="647">
        <f t="shared" si="8"/>
        <v>3</v>
      </c>
      <c r="D120" s="598"/>
      <c r="E120" s="598"/>
      <c r="F120" s="127">
        <v>3</v>
      </c>
      <c r="G120" s="127">
        <v>38</v>
      </c>
      <c r="H120" s="127">
        <v>3</v>
      </c>
      <c r="I120" s="127">
        <v>1</v>
      </c>
      <c r="J120" s="127"/>
      <c r="K120" s="127"/>
      <c r="L120" s="127"/>
      <c r="M120" s="127">
        <v>2</v>
      </c>
      <c r="N120" s="598"/>
      <c r="O120" s="598"/>
      <c r="P120" s="127">
        <v>1</v>
      </c>
      <c r="Q120" s="127">
        <v>2</v>
      </c>
      <c r="R120" s="598"/>
      <c r="S120" s="598"/>
      <c r="T120" s="127">
        <v>1</v>
      </c>
      <c r="U120" s="173"/>
      <c r="V120" s="602"/>
      <c r="W120" s="602"/>
      <c r="X120" s="602"/>
    </row>
    <row r="121" spans="1:24" ht="21" customHeight="1" x14ac:dyDescent="0.25">
      <c r="A121" s="617"/>
      <c r="B121" s="173" t="s">
        <v>1039</v>
      </c>
      <c r="C121" s="647">
        <f t="shared" si="8"/>
        <v>1</v>
      </c>
      <c r="D121" s="598"/>
      <c r="E121" s="598"/>
      <c r="F121" s="127">
        <v>1</v>
      </c>
      <c r="G121" s="127">
        <v>51</v>
      </c>
      <c r="H121" s="127">
        <v>1</v>
      </c>
      <c r="I121" s="127">
        <v>1</v>
      </c>
      <c r="J121" s="127"/>
      <c r="K121" s="127"/>
      <c r="L121" s="127"/>
      <c r="M121" s="127"/>
      <c r="N121" s="598"/>
      <c r="O121" s="598"/>
      <c r="P121" s="127">
        <v>1</v>
      </c>
      <c r="Q121" s="127"/>
      <c r="R121" s="598"/>
      <c r="S121" s="598"/>
      <c r="T121" s="127">
        <v>1</v>
      </c>
      <c r="U121" s="173"/>
      <c r="V121" s="602"/>
      <c r="W121" s="602"/>
      <c r="X121" s="602"/>
    </row>
    <row r="122" spans="1:24" ht="21.6" customHeight="1" x14ac:dyDescent="0.25">
      <c r="A122" s="617">
        <v>35</v>
      </c>
      <c r="B122" s="598" t="s">
        <v>871</v>
      </c>
      <c r="C122" s="614">
        <f t="shared" si="8"/>
        <v>2</v>
      </c>
      <c r="D122" s="127"/>
      <c r="E122" s="617">
        <v>2</v>
      </c>
      <c r="F122" s="127"/>
      <c r="G122" s="617">
        <v>52</v>
      </c>
      <c r="H122" s="617">
        <v>2</v>
      </c>
      <c r="I122" s="617">
        <v>5</v>
      </c>
      <c r="J122" s="617"/>
      <c r="K122" s="617"/>
      <c r="L122" s="617">
        <v>2</v>
      </c>
      <c r="M122" s="617"/>
      <c r="N122" s="127"/>
      <c r="O122" s="127"/>
      <c r="P122" s="127"/>
      <c r="Q122" s="617">
        <v>2</v>
      </c>
      <c r="R122" s="127"/>
      <c r="S122" s="127"/>
      <c r="T122" s="127"/>
      <c r="U122" s="173"/>
      <c r="V122" s="602"/>
      <c r="W122" s="602"/>
      <c r="X122" s="602"/>
    </row>
    <row r="123" spans="1:24" ht="18.75" customHeight="1" x14ac:dyDescent="0.25">
      <c r="A123" s="617">
        <v>36</v>
      </c>
      <c r="B123" s="598" t="s">
        <v>882</v>
      </c>
      <c r="C123" s="614">
        <f t="shared" si="8"/>
        <v>3</v>
      </c>
      <c r="D123" s="649"/>
      <c r="E123" s="617">
        <v>2</v>
      </c>
      <c r="F123" s="617">
        <v>1</v>
      </c>
      <c r="G123" s="617">
        <v>27</v>
      </c>
      <c r="H123" s="617">
        <v>3</v>
      </c>
      <c r="I123" s="617">
        <v>4</v>
      </c>
      <c r="J123" s="617"/>
      <c r="K123" s="617"/>
      <c r="L123" s="617">
        <v>1</v>
      </c>
      <c r="M123" s="617"/>
      <c r="N123" s="617">
        <v>2</v>
      </c>
      <c r="O123" s="644"/>
      <c r="P123" s="644"/>
      <c r="Q123" s="617">
        <v>1</v>
      </c>
      <c r="R123" s="617">
        <v>2</v>
      </c>
      <c r="S123" s="644"/>
      <c r="T123" s="644"/>
      <c r="U123" s="163"/>
      <c r="V123" s="602"/>
      <c r="W123" s="602"/>
      <c r="X123" s="602"/>
    </row>
    <row r="124" spans="1:24" ht="19.5" customHeight="1" x14ac:dyDescent="0.25">
      <c r="A124" s="617">
        <v>37</v>
      </c>
      <c r="B124" s="598" t="s">
        <v>884</v>
      </c>
      <c r="C124" s="614">
        <f t="shared" si="8"/>
        <v>3</v>
      </c>
      <c r="D124" s="127"/>
      <c r="E124" s="617">
        <f>E125+E126</f>
        <v>3</v>
      </c>
      <c r="F124" s="617">
        <f>F125+F126</f>
        <v>0</v>
      </c>
      <c r="G124" s="617">
        <f>G125+G126</f>
        <v>161</v>
      </c>
      <c r="H124" s="617">
        <f>H125+H126</f>
        <v>4</v>
      </c>
      <c r="I124" s="617">
        <v>5</v>
      </c>
      <c r="J124" s="617"/>
      <c r="K124" s="617"/>
      <c r="L124" s="617">
        <v>3</v>
      </c>
      <c r="M124" s="617"/>
      <c r="N124" s="127"/>
      <c r="O124" s="127"/>
      <c r="P124" s="127"/>
      <c r="Q124" s="617">
        <v>3</v>
      </c>
      <c r="R124" s="127"/>
      <c r="S124" s="127"/>
      <c r="T124" s="127"/>
      <c r="U124" s="173"/>
      <c r="V124" s="602"/>
      <c r="W124" s="602"/>
      <c r="X124" s="602"/>
    </row>
    <row r="125" spans="1:24" ht="19.5" customHeight="1" x14ac:dyDescent="0.25">
      <c r="A125" s="617"/>
      <c r="B125" s="173" t="s">
        <v>1040</v>
      </c>
      <c r="C125" s="647">
        <f t="shared" si="8"/>
        <v>2</v>
      </c>
      <c r="D125" s="127"/>
      <c r="E125" s="127">
        <v>2</v>
      </c>
      <c r="F125" s="127"/>
      <c r="G125" s="127">
        <v>54</v>
      </c>
      <c r="H125" s="127">
        <v>3</v>
      </c>
      <c r="I125" s="127">
        <v>4</v>
      </c>
      <c r="J125" s="127"/>
      <c r="K125" s="127"/>
      <c r="L125" s="127"/>
      <c r="M125" s="127"/>
      <c r="N125" s="127"/>
      <c r="O125" s="127"/>
      <c r="P125" s="127"/>
      <c r="Q125" s="127">
        <v>2</v>
      </c>
      <c r="R125" s="127"/>
      <c r="S125" s="127"/>
      <c r="T125" s="127"/>
      <c r="U125" s="173"/>
      <c r="V125" s="602"/>
      <c r="W125" s="602"/>
      <c r="X125" s="602"/>
    </row>
    <row r="126" spans="1:24" ht="20.25" customHeight="1" x14ac:dyDescent="0.25">
      <c r="A126" s="323"/>
      <c r="B126" s="173" t="s">
        <v>886</v>
      </c>
      <c r="C126" s="647">
        <f t="shared" si="8"/>
        <v>1</v>
      </c>
      <c r="D126" s="127"/>
      <c r="E126" s="127">
        <v>1</v>
      </c>
      <c r="F126" s="127"/>
      <c r="G126" s="127">
        <v>107</v>
      </c>
      <c r="H126" s="127">
        <v>1</v>
      </c>
      <c r="I126" s="127">
        <v>1</v>
      </c>
      <c r="J126" s="127"/>
      <c r="K126" s="127"/>
      <c r="L126" s="127"/>
      <c r="M126" s="127"/>
      <c r="N126" s="127"/>
      <c r="O126" s="127"/>
      <c r="P126" s="127"/>
      <c r="Q126" s="127">
        <v>1</v>
      </c>
      <c r="R126" s="127"/>
      <c r="S126" s="127"/>
      <c r="T126" s="127"/>
      <c r="U126" s="163"/>
      <c r="V126" s="602"/>
      <c r="W126" s="602"/>
      <c r="X126" s="602"/>
    </row>
    <row r="127" spans="1:24" ht="45" customHeight="1" x14ac:dyDescent="0.25">
      <c r="A127" s="679">
        <v>38</v>
      </c>
      <c r="B127" s="600" t="s">
        <v>894</v>
      </c>
      <c r="C127" s="614">
        <f t="shared" si="8"/>
        <v>0</v>
      </c>
      <c r="D127" s="127"/>
      <c r="E127" s="617"/>
      <c r="F127" s="127"/>
      <c r="G127" s="617">
        <v>118</v>
      </c>
      <c r="H127" s="617">
        <v>1</v>
      </c>
      <c r="I127" s="617">
        <v>6</v>
      </c>
      <c r="J127" s="617"/>
      <c r="K127" s="617"/>
      <c r="L127" s="617">
        <v>2</v>
      </c>
      <c r="M127" s="617"/>
      <c r="N127" s="127"/>
      <c r="O127" s="617">
        <v>2</v>
      </c>
      <c r="P127" s="127"/>
      <c r="Q127" s="617">
        <v>2</v>
      </c>
      <c r="R127" s="127"/>
      <c r="S127" s="617">
        <v>2</v>
      </c>
      <c r="T127" s="127"/>
      <c r="U127" s="129" t="s">
        <v>893</v>
      </c>
      <c r="V127" s="602"/>
      <c r="W127" s="602"/>
      <c r="X127" s="602"/>
    </row>
    <row r="128" spans="1:24" ht="19.5" customHeight="1" x14ac:dyDescent="0.25">
      <c r="A128" s="617">
        <v>39</v>
      </c>
      <c r="B128" s="598" t="s">
        <v>897</v>
      </c>
      <c r="C128" s="614">
        <f t="shared" si="8"/>
        <v>2</v>
      </c>
      <c r="D128" s="127"/>
      <c r="E128" s="617">
        <v>2</v>
      </c>
      <c r="F128" s="127"/>
      <c r="G128" s="617">
        <v>42</v>
      </c>
      <c r="H128" s="617">
        <v>2</v>
      </c>
      <c r="I128" s="617">
        <v>4</v>
      </c>
      <c r="J128" s="617"/>
      <c r="K128" s="617"/>
      <c r="L128" s="617">
        <v>2</v>
      </c>
      <c r="M128" s="617"/>
      <c r="N128" s="127"/>
      <c r="O128" s="127"/>
      <c r="P128" s="127"/>
      <c r="Q128" s="617">
        <v>2</v>
      </c>
      <c r="R128" s="127"/>
      <c r="S128" s="127"/>
      <c r="T128" s="127"/>
      <c r="U128" s="173"/>
      <c r="V128" s="602"/>
      <c r="W128" s="602"/>
      <c r="X128" s="602"/>
    </row>
    <row r="129" spans="1:24" x14ac:dyDescent="0.25">
      <c r="A129" s="617">
        <v>40</v>
      </c>
      <c r="B129" s="598" t="s">
        <v>917</v>
      </c>
      <c r="C129" s="614">
        <f t="shared" si="8"/>
        <v>2</v>
      </c>
      <c r="D129" s="649"/>
      <c r="E129" s="617">
        <v>2</v>
      </c>
      <c r="F129" s="649"/>
      <c r="G129" s="323">
        <v>18</v>
      </c>
      <c r="H129" s="323">
        <v>2</v>
      </c>
      <c r="I129" s="323">
        <v>4</v>
      </c>
      <c r="J129" s="323"/>
      <c r="K129" s="323"/>
      <c r="L129" s="617">
        <v>1</v>
      </c>
      <c r="M129" s="617"/>
      <c r="N129" s="617">
        <v>1</v>
      </c>
      <c r="O129" s="644"/>
      <c r="P129" s="644"/>
      <c r="Q129" s="617">
        <v>1</v>
      </c>
      <c r="R129" s="617">
        <v>1</v>
      </c>
      <c r="S129" s="644"/>
      <c r="T129" s="644"/>
      <c r="U129" s="163"/>
      <c r="V129" s="602"/>
      <c r="W129" s="602"/>
      <c r="X129" s="602"/>
    </row>
    <row r="130" spans="1:24" x14ac:dyDescent="0.25">
      <c r="A130" s="617">
        <v>41</v>
      </c>
      <c r="B130" s="598" t="s">
        <v>922</v>
      </c>
      <c r="C130" s="614">
        <f t="shared" si="8"/>
        <v>2</v>
      </c>
      <c r="D130" s="127"/>
      <c r="E130" s="617">
        <v>2</v>
      </c>
      <c r="F130" s="127"/>
      <c r="G130" s="617">
        <v>26</v>
      </c>
      <c r="H130" s="617">
        <v>2</v>
      </c>
      <c r="I130" s="617">
        <v>3</v>
      </c>
      <c r="J130" s="617"/>
      <c r="K130" s="617"/>
      <c r="L130" s="617">
        <v>1</v>
      </c>
      <c r="M130" s="617"/>
      <c r="N130" s="617">
        <v>1</v>
      </c>
      <c r="O130" s="644"/>
      <c r="P130" s="644"/>
      <c r="Q130" s="617">
        <v>1</v>
      </c>
      <c r="R130" s="617">
        <v>1</v>
      </c>
      <c r="S130" s="644"/>
      <c r="T130" s="644"/>
      <c r="U130" s="163"/>
      <c r="V130" s="602"/>
      <c r="W130" s="602"/>
      <c r="X130" s="602"/>
    </row>
    <row r="131" spans="1:24" s="35" customFormat="1" ht="19.899999999999999" customHeight="1" x14ac:dyDescent="0.25">
      <c r="A131" s="617">
        <v>42</v>
      </c>
      <c r="B131" s="598" t="s">
        <v>926</v>
      </c>
      <c r="C131" s="614">
        <f t="shared" si="8"/>
        <v>1</v>
      </c>
      <c r="D131" s="594"/>
      <c r="E131" s="658">
        <v>1</v>
      </c>
      <c r="F131" s="658"/>
      <c r="G131" s="658">
        <v>15</v>
      </c>
      <c r="H131" s="658">
        <v>1</v>
      </c>
      <c r="I131" s="658">
        <v>3</v>
      </c>
      <c r="J131" s="658"/>
      <c r="K131" s="658"/>
      <c r="L131" s="658">
        <v>1</v>
      </c>
      <c r="M131" s="658"/>
      <c r="N131" s="594"/>
      <c r="O131" s="594"/>
      <c r="P131" s="594"/>
      <c r="Q131" s="658">
        <v>1</v>
      </c>
      <c r="R131" s="594"/>
      <c r="S131" s="594"/>
      <c r="T131" s="594"/>
      <c r="U131" s="683"/>
      <c r="V131" s="661"/>
      <c r="W131" s="661"/>
      <c r="X131" s="661"/>
    </row>
    <row r="132" spans="1:24" s="35" customFormat="1" ht="19.899999999999999" customHeight="1" x14ac:dyDescent="0.25">
      <c r="A132" s="658">
        <v>43</v>
      </c>
      <c r="B132" s="601" t="s">
        <v>964</v>
      </c>
      <c r="C132" s="614">
        <f t="shared" si="8"/>
        <v>2</v>
      </c>
      <c r="D132" s="593"/>
      <c r="E132" s="684">
        <v>1</v>
      </c>
      <c r="F132" s="684">
        <v>1</v>
      </c>
      <c r="G132" s="684">
        <v>28</v>
      </c>
      <c r="H132" s="684">
        <v>1</v>
      </c>
      <c r="I132" s="684">
        <v>4</v>
      </c>
      <c r="J132" s="684"/>
      <c r="K132" s="684"/>
      <c r="L132" s="684">
        <v>1</v>
      </c>
      <c r="M132" s="684"/>
      <c r="N132" s="593"/>
      <c r="O132" s="593"/>
      <c r="P132" s="684">
        <v>1</v>
      </c>
      <c r="Q132" s="684">
        <v>1</v>
      </c>
      <c r="R132" s="593"/>
      <c r="S132" s="593"/>
      <c r="T132" s="684">
        <v>1</v>
      </c>
      <c r="U132" s="685"/>
      <c r="V132" s="661"/>
      <c r="W132" s="661"/>
      <c r="X132" s="661"/>
    </row>
    <row r="133" spans="1:24" s="35" customFormat="1" ht="19.899999999999999" customHeight="1" x14ac:dyDescent="0.25">
      <c r="A133" s="658">
        <v>44</v>
      </c>
      <c r="B133" s="601" t="s">
        <v>969</v>
      </c>
      <c r="C133" s="614">
        <f t="shared" si="8"/>
        <v>2</v>
      </c>
      <c r="D133" s="127"/>
      <c r="E133" s="617">
        <v>2</v>
      </c>
      <c r="F133" s="617"/>
      <c r="G133" s="617">
        <v>29</v>
      </c>
      <c r="H133" s="617">
        <v>2</v>
      </c>
      <c r="I133" s="617">
        <v>3</v>
      </c>
      <c r="J133" s="617"/>
      <c r="K133" s="617"/>
      <c r="L133" s="617">
        <v>1</v>
      </c>
      <c r="M133" s="617"/>
      <c r="N133" s="617">
        <v>1</v>
      </c>
      <c r="O133" s="127"/>
      <c r="P133" s="617"/>
      <c r="Q133" s="617">
        <v>1</v>
      </c>
      <c r="R133" s="617">
        <v>1</v>
      </c>
      <c r="S133" s="127"/>
      <c r="T133" s="617"/>
      <c r="U133" s="173"/>
      <c r="V133" s="661"/>
      <c r="W133" s="661"/>
      <c r="X133" s="661"/>
    </row>
    <row r="134" spans="1:24" s="35" customFormat="1" ht="19.899999999999999" customHeight="1" x14ac:dyDescent="0.25">
      <c r="A134" s="658">
        <v>45</v>
      </c>
      <c r="B134" s="601" t="s">
        <v>1041</v>
      </c>
      <c r="C134" s="614">
        <f t="shared" si="8"/>
        <v>1</v>
      </c>
      <c r="D134" s="127"/>
      <c r="E134" s="617">
        <v>1</v>
      </c>
      <c r="F134" s="617"/>
      <c r="G134" s="617">
        <v>11</v>
      </c>
      <c r="H134" s="617">
        <v>1</v>
      </c>
      <c r="I134" s="617">
        <v>4</v>
      </c>
      <c r="J134" s="617"/>
      <c r="K134" s="617"/>
      <c r="L134" s="617"/>
      <c r="M134" s="617"/>
      <c r="N134" s="617">
        <v>1</v>
      </c>
      <c r="O134" s="127"/>
      <c r="P134" s="617"/>
      <c r="Q134" s="617"/>
      <c r="R134" s="617">
        <v>1</v>
      </c>
      <c r="S134" s="127"/>
      <c r="T134" s="617"/>
      <c r="U134" s="173"/>
      <c r="V134" s="661"/>
      <c r="W134" s="661"/>
      <c r="X134" s="661"/>
    </row>
    <row r="135" spans="1:24" ht="21" customHeight="1" x14ac:dyDescent="0.25">
      <c r="A135" s="658" t="s">
        <v>263</v>
      </c>
      <c r="B135" s="601" t="s">
        <v>237</v>
      </c>
      <c r="C135" s="614">
        <f>C136+C142+C149+C153+C159+C170+C176+C181+C186+C190</f>
        <v>86</v>
      </c>
      <c r="D135" s="614">
        <f t="shared" ref="D135:T135" si="14">D136+D142+D149+D153+D159+D170+D176+D181+D186+D190</f>
        <v>0</v>
      </c>
      <c r="E135" s="614">
        <f t="shared" si="14"/>
        <v>44</v>
      </c>
      <c r="F135" s="614">
        <f t="shared" si="14"/>
        <v>42</v>
      </c>
      <c r="G135" s="614">
        <f t="shared" si="14"/>
        <v>1083</v>
      </c>
      <c r="H135" s="614">
        <f t="shared" si="14"/>
        <v>63</v>
      </c>
      <c r="I135" s="614">
        <f t="shared" si="14"/>
        <v>39</v>
      </c>
      <c r="J135" s="614">
        <f t="shared" si="14"/>
        <v>209</v>
      </c>
      <c r="K135" s="614"/>
      <c r="L135" s="614">
        <f t="shared" si="14"/>
        <v>72</v>
      </c>
      <c r="M135" s="614">
        <f t="shared" si="14"/>
        <v>16</v>
      </c>
      <c r="N135" s="614">
        <f t="shared" si="14"/>
        <v>0</v>
      </c>
      <c r="O135" s="614">
        <f t="shared" si="14"/>
        <v>12</v>
      </c>
      <c r="P135" s="614">
        <f t="shared" si="14"/>
        <v>26</v>
      </c>
      <c r="Q135" s="614">
        <f t="shared" si="14"/>
        <v>72</v>
      </c>
      <c r="R135" s="614">
        <f t="shared" si="14"/>
        <v>0</v>
      </c>
      <c r="S135" s="614">
        <f t="shared" si="14"/>
        <v>12</v>
      </c>
      <c r="T135" s="614">
        <f t="shared" si="14"/>
        <v>26</v>
      </c>
      <c r="U135" s="686"/>
      <c r="V135" s="602"/>
      <c r="W135" s="602"/>
      <c r="X135" s="602"/>
    </row>
    <row r="136" spans="1:24" ht="21" customHeight="1" x14ac:dyDescent="0.25">
      <c r="A136" s="679">
        <v>1</v>
      </c>
      <c r="B136" s="597" t="s">
        <v>264</v>
      </c>
      <c r="C136" s="614">
        <f t="shared" si="8"/>
        <v>9</v>
      </c>
      <c r="D136" s="687"/>
      <c r="E136" s="617">
        <f>E137+E138+E139+E140+E141</f>
        <v>5</v>
      </c>
      <c r="F136" s="617">
        <f>F137+F138+F139+F140+F141</f>
        <v>4</v>
      </c>
      <c r="G136" s="617">
        <f>G137+G138+G139+G140+G141</f>
        <v>91</v>
      </c>
      <c r="H136" s="617">
        <f>H137+H138+H139+H140+H141</f>
        <v>6</v>
      </c>
      <c r="I136" s="617">
        <f>I137+I138+I139+I140+I141</f>
        <v>3</v>
      </c>
      <c r="J136" s="617">
        <v>22</v>
      </c>
      <c r="K136" s="617">
        <v>208.3</v>
      </c>
      <c r="L136" s="617">
        <v>7</v>
      </c>
      <c r="M136" s="617"/>
      <c r="N136" s="644"/>
      <c r="O136" s="617">
        <v>2</v>
      </c>
      <c r="P136" s="617">
        <f>P137+P138+P139+P140+P141</f>
        <v>4</v>
      </c>
      <c r="Q136" s="617">
        <v>7</v>
      </c>
      <c r="R136" s="644"/>
      <c r="S136" s="617">
        <v>2</v>
      </c>
      <c r="T136" s="617">
        <f>T137+T138+T139+T140+T141</f>
        <v>4</v>
      </c>
      <c r="U136" s="163"/>
      <c r="V136" s="602"/>
      <c r="W136" s="602"/>
      <c r="X136" s="602"/>
    </row>
    <row r="137" spans="1:24" ht="21.75" customHeight="1" x14ac:dyDescent="0.25">
      <c r="A137" s="173"/>
      <c r="B137" s="173" t="s">
        <v>238</v>
      </c>
      <c r="C137" s="647">
        <f t="shared" si="8"/>
        <v>2</v>
      </c>
      <c r="D137" s="127"/>
      <c r="E137" s="127">
        <v>2</v>
      </c>
      <c r="F137" s="127"/>
      <c r="G137" s="127">
        <v>16</v>
      </c>
      <c r="H137" s="127">
        <v>2</v>
      </c>
      <c r="I137" s="127">
        <v>1</v>
      </c>
      <c r="J137" s="127"/>
      <c r="K137" s="127"/>
      <c r="L137" s="127"/>
      <c r="M137" s="127"/>
      <c r="N137" s="127"/>
      <c r="O137" s="127"/>
      <c r="P137" s="127"/>
      <c r="Q137" s="127"/>
      <c r="R137" s="127"/>
      <c r="S137" s="127"/>
      <c r="T137" s="127"/>
      <c r="U137" s="596"/>
      <c r="V137" s="602"/>
      <c r="W137" s="602"/>
      <c r="X137" s="602"/>
    </row>
    <row r="138" spans="1:24" ht="22.5" customHeight="1" x14ac:dyDescent="0.25">
      <c r="A138" s="173"/>
      <c r="B138" s="599" t="s">
        <v>1042</v>
      </c>
      <c r="C138" s="647">
        <f t="shared" si="8"/>
        <v>3</v>
      </c>
      <c r="D138" s="127"/>
      <c r="E138" s="127">
        <v>3</v>
      </c>
      <c r="F138" s="127"/>
      <c r="G138" s="127">
        <v>7</v>
      </c>
      <c r="H138" s="127">
        <v>2</v>
      </c>
      <c r="I138" s="127">
        <v>2</v>
      </c>
      <c r="J138" s="127"/>
      <c r="K138" s="127"/>
      <c r="L138" s="127"/>
      <c r="M138" s="127"/>
      <c r="N138" s="127"/>
      <c r="O138" s="127"/>
      <c r="P138" s="127"/>
      <c r="Q138" s="127"/>
      <c r="R138" s="127"/>
      <c r="S138" s="127"/>
      <c r="T138" s="127"/>
      <c r="U138" s="688"/>
      <c r="V138" s="602"/>
      <c r="W138" s="602"/>
      <c r="X138" s="602"/>
    </row>
    <row r="139" spans="1:24" ht="21.75" customHeight="1" x14ac:dyDescent="0.25">
      <c r="A139" s="159"/>
      <c r="B139" s="599" t="s">
        <v>1043</v>
      </c>
      <c r="C139" s="647">
        <f t="shared" si="8"/>
        <v>1</v>
      </c>
      <c r="D139" s="127"/>
      <c r="E139" s="127"/>
      <c r="F139" s="127">
        <v>1</v>
      </c>
      <c r="G139" s="127">
        <v>25</v>
      </c>
      <c r="H139" s="127">
        <v>2</v>
      </c>
      <c r="I139" s="127"/>
      <c r="J139" s="127"/>
      <c r="K139" s="127"/>
      <c r="L139" s="127"/>
      <c r="M139" s="127"/>
      <c r="N139" s="127"/>
      <c r="O139" s="127"/>
      <c r="P139" s="127">
        <v>1</v>
      </c>
      <c r="Q139" s="127"/>
      <c r="R139" s="127"/>
      <c r="S139" s="127"/>
      <c r="T139" s="127">
        <v>1</v>
      </c>
      <c r="U139" s="596"/>
      <c r="V139" s="602"/>
      <c r="W139" s="602"/>
      <c r="X139" s="602"/>
    </row>
    <row r="140" spans="1:24" ht="19.5" customHeight="1" x14ac:dyDescent="0.25">
      <c r="A140" s="159"/>
      <c r="B140" s="173" t="s">
        <v>253</v>
      </c>
      <c r="C140" s="647">
        <f t="shared" si="8"/>
        <v>1</v>
      </c>
      <c r="D140" s="127"/>
      <c r="E140" s="127"/>
      <c r="F140" s="127">
        <v>1</v>
      </c>
      <c r="G140" s="127">
        <v>23</v>
      </c>
      <c r="H140" s="127">
        <v>0</v>
      </c>
      <c r="I140" s="127"/>
      <c r="J140" s="127"/>
      <c r="K140" s="127"/>
      <c r="L140" s="127"/>
      <c r="M140" s="127"/>
      <c r="N140" s="127"/>
      <c r="O140" s="127"/>
      <c r="P140" s="127">
        <v>1</v>
      </c>
      <c r="Q140" s="127"/>
      <c r="R140" s="127"/>
      <c r="S140" s="127"/>
      <c r="T140" s="127">
        <v>1</v>
      </c>
      <c r="U140" s="596"/>
      <c r="V140" s="602"/>
      <c r="W140" s="602"/>
      <c r="X140" s="602"/>
    </row>
    <row r="141" spans="1:24" ht="23.25" customHeight="1" x14ac:dyDescent="0.25">
      <c r="A141" s="173"/>
      <c r="B141" s="173" t="s">
        <v>257</v>
      </c>
      <c r="C141" s="647">
        <f t="shared" si="8"/>
        <v>2</v>
      </c>
      <c r="D141" s="127"/>
      <c r="E141" s="127"/>
      <c r="F141" s="127">
        <v>2</v>
      </c>
      <c r="G141" s="127">
        <v>20</v>
      </c>
      <c r="H141" s="127">
        <v>0</v>
      </c>
      <c r="I141" s="127"/>
      <c r="J141" s="127"/>
      <c r="K141" s="127"/>
      <c r="L141" s="127"/>
      <c r="M141" s="127"/>
      <c r="N141" s="127"/>
      <c r="O141" s="127"/>
      <c r="P141" s="127">
        <v>2</v>
      </c>
      <c r="Q141" s="127"/>
      <c r="R141" s="127"/>
      <c r="S141" s="127"/>
      <c r="T141" s="127">
        <v>2</v>
      </c>
      <c r="U141" s="173"/>
      <c r="V141" s="602"/>
      <c r="W141" s="602"/>
      <c r="X141" s="602"/>
    </row>
    <row r="142" spans="1:24" ht="21" customHeight="1" x14ac:dyDescent="0.25">
      <c r="A142" s="617">
        <v>2</v>
      </c>
      <c r="B142" s="598" t="s">
        <v>514</v>
      </c>
      <c r="C142" s="614">
        <f t="shared" si="8"/>
        <v>10</v>
      </c>
      <c r="D142" s="173"/>
      <c r="E142" s="641">
        <f>E143+E144+E145+E146+E147+E148</f>
        <v>4</v>
      </c>
      <c r="F142" s="641">
        <f>F143+F144+F145+F146+F147+F148</f>
        <v>6</v>
      </c>
      <c r="G142" s="641">
        <f>G143+G144+G145+G146+G147+G148</f>
        <v>126</v>
      </c>
      <c r="H142" s="641">
        <f>H143+H144+H145+H146+H147+H148</f>
        <v>5</v>
      </c>
      <c r="I142" s="641">
        <f>I143+I144+I145+I146+I147+I148</f>
        <v>4</v>
      </c>
      <c r="J142" s="641" t="s">
        <v>736</v>
      </c>
      <c r="K142" s="641" t="s">
        <v>1044</v>
      </c>
      <c r="L142" s="642">
        <v>7</v>
      </c>
      <c r="M142" s="642">
        <v>3</v>
      </c>
      <c r="N142" s="642">
        <f t="shared" ref="N142:P142" si="15">N143+N144+N145+N146+N147+N148</f>
        <v>0</v>
      </c>
      <c r="O142" s="642">
        <f t="shared" si="15"/>
        <v>0</v>
      </c>
      <c r="P142" s="642">
        <f t="shared" si="15"/>
        <v>3</v>
      </c>
      <c r="Q142" s="642">
        <v>7</v>
      </c>
      <c r="R142" s="642">
        <f t="shared" ref="R142:T142" si="16">R143+R144+R145+R146+R147+R148</f>
        <v>0</v>
      </c>
      <c r="S142" s="642">
        <f t="shared" si="16"/>
        <v>0</v>
      </c>
      <c r="T142" s="642">
        <f t="shared" si="16"/>
        <v>3</v>
      </c>
      <c r="U142" s="163"/>
      <c r="V142" s="602"/>
      <c r="W142" s="602"/>
      <c r="X142" s="602"/>
    </row>
    <row r="143" spans="1:24" s="256" customFormat="1" ht="21" customHeight="1" x14ac:dyDescent="0.2">
      <c r="A143" s="617"/>
      <c r="B143" s="173" t="s">
        <v>489</v>
      </c>
      <c r="C143" s="647">
        <f t="shared" ref="C143:C194" si="17">D143+E143+F143</f>
        <v>2</v>
      </c>
      <c r="D143" s="689"/>
      <c r="E143" s="181" t="s">
        <v>76</v>
      </c>
      <c r="F143" s="689"/>
      <c r="G143" s="181" t="s">
        <v>730</v>
      </c>
      <c r="H143" s="181" t="s">
        <v>76</v>
      </c>
      <c r="I143" s="181" t="s">
        <v>76</v>
      </c>
      <c r="J143" s="181"/>
      <c r="K143" s="181"/>
      <c r="L143" s="181"/>
      <c r="M143" s="181"/>
      <c r="N143" s="637"/>
      <c r="O143" s="637"/>
      <c r="P143" s="637"/>
      <c r="Q143" s="181"/>
      <c r="R143" s="637"/>
      <c r="S143" s="637"/>
      <c r="T143" s="637"/>
      <c r="U143" s="637"/>
      <c r="V143" s="690"/>
      <c r="W143" s="691"/>
      <c r="X143" s="691"/>
    </row>
    <row r="144" spans="1:24" s="256" customFormat="1" ht="22.5" customHeight="1" x14ac:dyDescent="0.2">
      <c r="A144" s="637"/>
      <c r="B144" s="173" t="s">
        <v>520</v>
      </c>
      <c r="C144" s="647">
        <f t="shared" si="17"/>
        <v>4</v>
      </c>
      <c r="D144" s="689"/>
      <c r="E144" s="181" t="s">
        <v>76</v>
      </c>
      <c r="F144" s="181" t="s">
        <v>76</v>
      </c>
      <c r="G144" s="181" t="s">
        <v>1004</v>
      </c>
      <c r="H144" s="181" t="s">
        <v>76</v>
      </c>
      <c r="I144" s="181" t="s">
        <v>76</v>
      </c>
      <c r="J144" s="181"/>
      <c r="K144" s="181"/>
      <c r="L144" s="181"/>
      <c r="M144" s="181" t="s">
        <v>437</v>
      </c>
      <c r="N144" s="637"/>
      <c r="O144" s="637"/>
      <c r="P144" s="181" t="s">
        <v>437</v>
      </c>
      <c r="Q144" s="181"/>
      <c r="R144" s="637"/>
      <c r="S144" s="637"/>
      <c r="T144" s="181" t="s">
        <v>437</v>
      </c>
      <c r="U144" s="692"/>
      <c r="V144" s="693"/>
      <c r="W144" s="691"/>
      <c r="X144" s="691"/>
    </row>
    <row r="145" spans="1:24" s="263" customFormat="1" ht="22.5" customHeight="1" x14ac:dyDescent="0.25">
      <c r="A145" s="617"/>
      <c r="B145" s="173" t="s">
        <v>515</v>
      </c>
      <c r="C145" s="647">
        <f t="shared" si="17"/>
        <v>1</v>
      </c>
      <c r="D145" s="459"/>
      <c r="E145" s="459"/>
      <c r="F145" s="127">
        <v>1</v>
      </c>
      <c r="G145" s="127">
        <v>18</v>
      </c>
      <c r="H145" s="127">
        <v>1</v>
      </c>
      <c r="I145" s="127"/>
      <c r="J145" s="127"/>
      <c r="K145" s="127"/>
      <c r="L145" s="127"/>
      <c r="M145" s="127">
        <v>1</v>
      </c>
      <c r="N145" s="617"/>
      <c r="O145" s="617"/>
      <c r="P145" s="127"/>
      <c r="Q145" s="127"/>
      <c r="R145" s="617"/>
      <c r="S145" s="617"/>
      <c r="T145" s="127"/>
      <c r="U145" s="694"/>
      <c r="V145" s="695"/>
      <c r="W145" s="616"/>
      <c r="X145" s="616"/>
    </row>
    <row r="146" spans="1:24" s="256" customFormat="1" ht="36" customHeight="1" x14ac:dyDescent="0.2">
      <c r="A146" s="617"/>
      <c r="B146" s="595" t="s">
        <v>516</v>
      </c>
      <c r="C146" s="647">
        <f t="shared" si="17"/>
        <v>1</v>
      </c>
      <c r="D146" s="637"/>
      <c r="E146" s="637"/>
      <c r="F146" s="181" t="s">
        <v>437</v>
      </c>
      <c r="G146" s="181" t="s">
        <v>1005</v>
      </c>
      <c r="H146" s="181" t="s">
        <v>85</v>
      </c>
      <c r="I146" s="181"/>
      <c r="J146" s="181"/>
      <c r="K146" s="181"/>
      <c r="L146" s="181"/>
      <c r="M146" s="181"/>
      <c r="N146" s="637"/>
      <c r="O146" s="637"/>
      <c r="P146" s="181" t="s">
        <v>437</v>
      </c>
      <c r="Q146" s="181"/>
      <c r="R146" s="637"/>
      <c r="S146" s="637"/>
      <c r="T146" s="181" t="s">
        <v>437</v>
      </c>
      <c r="U146" s="692"/>
      <c r="V146" s="693"/>
      <c r="W146" s="691"/>
      <c r="X146" s="691"/>
    </row>
    <row r="147" spans="1:24" s="263" customFormat="1" ht="19.5" customHeight="1" x14ac:dyDescent="0.25">
      <c r="A147" s="617"/>
      <c r="B147" s="173" t="s">
        <v>518</v>
      </c>
      <c r="C147" s="647">
        <f t="shared" si="17"/>
        <v>1</v>
      </c>
      <c r="D147" s="617"/>
      <c r="E147" s="617"/>
      <c r="F147" s="127">
        <v>1</v>
      </c>
      <c r="G147" s="127">
        <v>22</v>
      </c>
      <c r="H147" s="127">
        <v>0</v>
      </c>
      <c r="I147" s="127"/>
      <c r="J147" s="127"/>
      <c r="K147" s="127"/>
      <c r="L147" s="129"/>
      <c r="M147" s="129">
        <v>1</v>
      </c>
      <c r="N147" s="678"/>
      <c r="O147" s="678"/>
      <c r="P147" s="129"/>
      <c r="Q147" s="129"/>
      <c r="R147" s="678"/>
      <c r="S147" s="678"/>
      <c r="T147" s="129"/>
      <c r="U147" s="617"/>
      <c r="V147" s="696"/>
      <c r="W147" s="616"/>
      <c r="X147" s="616"/>
    </row>
    <row r="148" spans="1:24" s="263" customFormat="1" ht="19.5" customHeight="1" x14ac:dyDescent="0.25">
      <c r="A148" s="617"/>
      <c r="B148" s="173" t="s">
        <v>511</v>
      </c>
      <c r="C148" s="647">
        <f t="shared" si="17"/>
        <v>1</v>
      </c>
      <c r="D148" s="617"/>
      <c r="E148" s="617"/>
      <c r="F148" s="127">
        <v>1</v>
      </c>
      <c r="G148" s="127">
        <v>20</v>
      </c>
      <c r="H148" s="127">
        <v>0</v>
      </c>
      <c r="I148" s="127"/>
      <c r="J148" s="127"/>
      <c r="K148" s="127"/>
      <c r="L148" s="127"/>
      <c r="M148" s="127"/>
      <c r="N148" s="127"/>
      <c r="O148" s="127"/>
      <c r="P148" s="127">
        <v>1</v>
      </c>
      <c r="Q148" s="127"/>
      <c r="R148" s="127"/>
      <c r="S148" s="127"/>
      <c r="T148" s="127">
        <v>1</v>
      </c>
      <c r="U148" s="617"/>
      <c r="V148" s="697"/>
      <c r="W148" s="616"/>
      <c r="X148" s="616"/>
    </row>
    <row r="149" spans="1:24" ht="17.25" customHeight="1" x14ac:dyDescent="0.25">
      <c r="A149" s="617">
        <v>3</v>
      </c>
      <c r="B149" s="598" t="s">
        <v>526</v>
      </c>
      <c r="C149" s="614">
        <f t="shared" si="17"/>
        <v>6</v>
      </c>
      <c r="D149" s="163"/>
      <c r="E149" s="643">
        <f>E150+E151+E152</f>
        <v>5</v>
      </c>
      <c r="F149" s="643">
        <f>F150+F151+F152</f>
        <v>1</v>
      </c>
      <c r="G149" s="643">
        <f>G150+G151+G152</f>
        <v>79</v>
      </c>
      <c r="H149" s="643">
        <f>H150+H151+H152</f>
        <v>6</v>
      </c>
      <c r="I149" s="643">
        <f>I150+I151+I152</f>
        <v>3</v>
      </c>
      <c r="J149" s="643" t="s">
        <v>1045</v>
      </c>
      <c r="K149" s="643" t="s">
        <v>1046</v>
      </c>
      <c r="L149" s="641" t="s">
        <v>83</v>
      </c>
      <c r="M149" s="641" t="s">
        <v>437</v>
      </c>
      <c r="N149" s="127"/>
      <c r="O149" s="617">
        <v>1</v>
      </c>
      <c r="P149" s="127"/>
      <c r="Q149" s="641" t="s">
        <v>83</v>
      </c>
      <c r="R149" s="127"/>
      <c r="S149" s="617">
        <v>1</v>
      </c>
      <c r="T149" s="127"/>
      <c r="U149" s="163"/>
      <c r="V149" s="602"/>
      <c r="W149" s="602"/>
      <c r="X149" s="602"/>
    </row>
    <row r="150" spans="1:24" s="256" customFormat="1" ht="19.5" customHeight="1" x14ac:dyDescent="0.2">
      <c r="A150" s="617"/>
      <c r="B150" s="173" t="s">
        <v>489</v>
      </c>
      <c r="C150" s="647">
        <f t="shared" si="17"/>
        <v>2</v>
      </c>
      <c r="D150" s="689"/>
      <c r="E150" s="181" t="s">
        <v>76</v>
      </c>
      <c r="F150" s="689"/>
      <c r="G150" s="181" t="s">
        <v>1022</v>
      </c>
      <c r="H150" s="181" t="s">
        <v>76</v>
      </c>
      <c r="I150" s="181" t="s">
        <v>76</v>
      </c>
      <c r="J150" s="181"/>
      <c r="K150" s="181"/>
      <c r="L150" s="181"/>
      <c r="M150" s="181"/>
      <c r="N150" s="637"/>
      <c r="O150" s="637"/>
      <c r="P150" s="637"/>
      <c r="Q150" s="181"/>
      <c r="R150" s="637"/>
      <c r="S150" s="637"/>
      <c r="T150" s="637"/>
      <c r="U150" s="637"/>
      <c r="V150" s="690"/>
      <c r="W150" s="691"/>
      <c r="X150" s="691"/>
    </row>
    <row r="151" spans="1:24" s="256" customFormat="1" ht="19.5" customHeight="1" x14ac:dyDescent="0.2">
      <c r="A151" s="637"/>
      <c r="B151" s="173" t="s">
        <v>520</v>
      </c>
      <c r="C151" s="647">
        <f t="shared" si="17"/>
        <v>3</v>
      </c>
      <c r="D151" s="689"/>
      <c r="E151" s="181" t="s">
        <v>995</v>
      </c>
      <c r="F151" s="689"/>
      <c r="G151" s="181" t="s">
        <v>732</v>
      </c>
      <c r="H151" s="181" t="s">
        <v>995</v>
      </c>
      <c r="I151" s="181" t="s">
        <v>437</v>
      </c>
      <c r="J151" s="181"/>
      <c r="K151" s="181"/>
      <c r="L151" s="181"/>
      <c r="M151" s="181"/>
      <c r="N151" s="637"/>
      <c r="O151" s="637"/>
      <c r="P151" s="637"/>
      <c r="Q151" s="181"/>
      <c r="R151" s="637"/>
      <c r="S151" s="637"/>
      <c r="T151" s="637"/>
      <c r="U151" s="692"/>
      <c r="V151" s="693"/>
      <c r="W151" s="691"/>
      <c r="X151" s="691"/>
    </row>
    <row r="152" spans="1:24" s="256" customFormat="1" ht="36" customHeight="1" x14ac:dyDescent="0.2">
      <c r="A152" s="617"/>
      <c r="B152" s="595" t="s">
        <v>516</v>
      </c>
      <c r="C152" s="647">
        <f t="shared" si="17"/>
        <v>1</v>
      </c>
      <c r="D152" s="637"/>
      <c r="E152" s="637"/>
      <c r="F152" s="181" t="s">
        <v>437</v>
      </c>
      <c r="G152" s="181" t="s">
        <v>735</v>
      </c>
      <c r="H152" s="181" t="s">
        <v>437</v>
      </c>
      <c r="I152" s="181"/>
      <c r="J152" s="181"/>
      <c r="K152" s="181"/>
      <c r="L152" s="181"/>
      <c r="M152" s="181" t="s">
        <v>437</v>
      </c>
      <c r="N152" s="637"/>
      <c r="O152" s="637"/>
      <c r="P152" s="637"/>
      <c r="Q152" s="181"/>
      <c r="R152" s="637"/>
      <c r="S152" s="637"/>
      <c r="T152" s="637"/>
      <c r="U152" s="692"/>
      <c r="V152" s="693"/>
      <c r="W152" s="691"/>
      <c r="X152" s="691"/>
    </row>
    <row r="153" spans="1:24" s="66" customFormat="1" ht="19.5" customHeight="1" x14ac:dyDescent="0.25">
      <c r="A153" s="617">
        <v>4</v>
      </c>
      <c r="B153" s="580" t="s">
        <v>549</v>
      </c>
      <c r="C153" s="614">
        <f t="shared" si="17"/>
        <v>7</v>
      </c>
      <c r="D153" s="127"/>
      <c r="E153" s="617">
        <f>E154+E155+E156+E157+E158</f>
        <v>4</v>
      </c>
      <c r="F153" s="617">
        <f>F154+F155+F156+F157+F158</f>
        <v>3</v>
      </c>
      <c r="G153" s="617">
        <f>G154+G155+G156+G157+G158</f>
        <v>108</v>
      </c>
      <c r="H153" s="617">
        <f>H154+H155+H156+H157+H158</f>
        <v>6</v>
      </c>
      <c r="I153" s="617">
        <f>I154+I155+I156+I157+I158</f>
        <v>3</v>
      </c>
      <c r="J153" s="617">
        <v>25</v>
      </c>
      <c r="K153" s="617">
        <v>208.6</v>
      </c>
      <c r="L153" s="678">
        <v>7</v>
      </c>
      <c r="M153" s="678">
        <v>2</v>
      </c>
      <c r="N153" s="678">
        <f t="shared" ref="N153" si="18">N154+N155+N156+N157+N158</f>
        <v>0</v>
      </c>
      <c r="O153" s="678">
        <v>1</v>
      </c>
      <c r="P153" s="678">
        <f t="shared" ref="P153" si="19">P154+P155+P156+P157+P158</f>
        <v>1</v>
      </c>
      <c r="Q153" s="678">
        <v>7</v>
      </c>
      <c r="R153" s="678">
        <f t="shared" ref="R153:T153" si="20">R154+R155+R156+R157+R158</f>
        <v>0</v>
      </c>
      <c r="S153" s="678">
        <v>1</v>
      </c>
      <c r="T153" s="678">
        <f t="shared" si="20"/>
        <v>1</v>
      </c>
      <c r="U153" s="129"/>
      <c r="V153" s="698"/>
      <c r="W153" s="602"/>
      <c r="X153" s="602"/>
    </row>
    <row r="154" spans="1:24" ht="19.5" customHeight="1" x14ac:dyDescent="0.25">
      <c r="A154" s="617"/>
      <c r="B154" s="173" t="s">
        <v>489</v>
      </c>
      <c r="C154" s="647">
        <f t="shared" si="17"/>
        <v>2</v>
      </c>
      <c r="D154" s="649"/>
      <c r="E154" s="127">
        <v>2</v>
      </c>
      <c r="F154" s="649"/>
      <c r="G154" s="159">
        <v>14</v>
      </c>
      <c r="H154" s="159">
        <v>2</v>
      </c>
      <c r="I154" s="159">
        <v>2</v>
      </c>
      <c r="J154" s="159"/>
      <c r="K154" s="159"/>
      <c r="L154" s="127"/>
      <c r="M154" s="127"/>
      <c r="N154" s="644"/>
      <c r="O154" s="644"/>
      <c r="P154" s="644"/>
      <c r="Q154" s="127"/>
      <c r="R154" s="644"/>
      <c r="S154" s="644"/>
      <c r="T154" s="644"/>
      <c r="U154" s="163"/>
      <c r="V154" s="602"/>
      <c r="W154" s="602"/>
      <c r="X154" s="602"/>
    </row>
    <row r="155" spans="1:24" ht="21.75" customHeight="1" x14ac:dyDescent="0.25">
      <c r="A155" s="323"/>
      <c r="B155" s="173" t="s">
        <v>520</v>
      </c>
      <c r="C155" s="647">
        <f t="shared" si="17"/>
        <v>2</v>
      </c>
      <c r="D155" s="649"/>
      <c r="E155" s="127">
        <v>2</v>
      </c>
      <c r="F155" s="649"/>
      <c r="G155" s="159">
        <v>24</v>
      </c>
      <c r="H155" s="159">
        <v>2</v>
      </c>
      <c r="I155" s="159">
        <v>1</v>
      </c>
      <c r="J155" s="159"/>
      <c r="K155" s="159"/>
      <c r="L155" s="127"/>
      <c r="M155" s="127"/>
      <c r="N155" s="644"/>
      <c r="O155" s="644"/>
      <c r="P155" s="644"/>
      <c r="Q155" s="127"/>
      <c r="R155" s="644"/>
      <c r="S155" s="644"/>
      <c r="T155" s="644"/>
      <c r="U155" s="163"/>
      <c r="V155" s="602"/>
      <c r="W155" s="602"/>
      <c r="X155" s="602"/>
    </row>
    <row r="156" spans="1:24" ht="20.25" customHeight="1" x14ac:dyDescent="0.25">
      <c r="A156" s="323"/>
      <c r="B156" s="173" t="s">
        <v>550</v>
      </c>
      <c r="C156" s="647">
        <f t="shared" si="17"/>
        <v>1</v>
      </c>
      <c r="D156" s="649"/>
      <c r="E156" s="649"/>
      <c r="F156" s="159">
        <v>1</v>
      </c>
      <c r="G156" s="159">
        <v>7</v>
      </c>
      <c r="H156" s="159">
        <v>1</v>
      </c>
      <c r="I156" s="159"/>
      <c r="J156" s="159"/>
      <c r="K156" s="159"/>
      <c r="L156" s="127"/>
      <c r="M156" s="127">
        <v>1</v>
      </c>
      <c r="N156" s="644"/>
      <c r="O156" s="644"/>
      <c r="P156" s="644"/>
      <c r="Q156" s="127"/>
      <c r="R156" s="644"/>
      <c r="S156" s="644"/>
      <c r="T156" s="644"/>
      <c r="U156" s="163"/>
      <c r="V156" s="602"/>
      <c r="W156" s="602"/>
      <c r="X156" s="602"/>
    </row>
    <row r="157" spans="1:24" ht="24" customHeight="1" x14ac:dyDescent="0.25">
      <c r="A157" s="323"/>
      <c r="B157" s="173" t="s">
        <v>551</v>
      </c>
      <c r="C157" s="647">
        <f t="shared" si="17"/>
        <v>1</v>
      </c>
      <c r="D157" s="163"/>
      <c r="E157" s="163"/>
      <c r="F157" s="159">
        <v>1</v>
      </c>
      <c r="G157" s="159">
        <v>40</v>
      </c>
      <c r="H157" s="159">
        <v>1</v>
      </c>
      <c r="I157" s="159"/>
      <c r="J157" s="159"/>
      <c r="K157" s="159"/>
      <c r="L157" s="127"/>
      <c r="M157" s="127">
        <v>1</v>
      </c>
      <c r="N157" s="127"/>
      <c r="O157" s="127"/>
      <c r="P157" s="127"/>
      <c r="Q157" s="127"/>
      <c r="R157" s="127"/>
      <c r="S157" s="127"/>
      <c r="T157" s="127"/>
      <c r="U157" s="163"/>
      <c r="V157" s="602"/>
      <c r="W157" s="602"/>
      <c r="X157" s="602"/>
    </row>
    <row r="158" spans="1:24" ht="25.5" customHeight="1" x14ac:dyDescent="0.25">
      <c r="A158" s="323"/>
      <c r="B158" s="173" t="s">
        <v>552</v>
      </c>
      <c r="C158" s="647">
        <f t="shared" si="17"/>
        <v>1</v>
      </c>
      <c r="D158" s="163"/>
      <c r="E158" s="163"/>
      <c r="F158" s="127">
        <v>1</v>
      </c>
      <c r="G158" s="127">
        <v>23</v>
      </c>
      <c r="H158" s="127">
        <v>0</v>
      </c>
      <c r="I158" s="127"/>
      <c r="J158" s="127"/>
      <c r="K158" s="127"/>
      <c r="L158" s="127"/>
      <c r="M158" s="127"/>
      <c r="N158" s="127"/>
      <c r="O158" s="127"/>
      <c r="P158" s="127">
        <v>1</v>
      </c>
      <c r="Q158" s="127"/>
      <c r="R158" s="127"/>
      <c r="S158" s="127"/>
      <c r="T158" s="127">
        <v>1</v>
      </c>
      <c r="U158" s="163"/>
      <c r="V158" s="602"/>
      <c r="W158" s="602"/>
      <c r="X158" s="602"/>
    </row>
    <row r="159" spans="1:24" ht="20.25" customHeight="1" x14ac:dyDescent="0.25">
      <c r="A159" s="617">
        <v>5</v>
      </c>
      <c r="B159" s="598" t="s">
        <v>619</v>
      </c>
      <c r="C159" s="614">
        <f t="shared" si="17"/>
        <v>14</v>
      </c>
      <c r="D159" s="127"/>
      <c r="E159" s="617">
        <f>E160+E161+E162+E163+E164+E165+E166+E167+E168+E169</f>
        <v>3</v>
      </c>
      <c r="F159" s="617">
        <f>F160+F161+F162+F163+F164+F165+F166+F167+F168+F169</f>
        <v>11</v>
      </c>
      <c r="G159" s="617">
        <f>G160+G161+G162+G163+G164+G165+G166+G167+G168+G169</f>
        <v>237</v>
      </c>
      <c r="H159" s="617">
        <f>H160+H161+H162+H163+H164+H165+H166+H167+H168+H169</f>
        <v>5</v>
      </c>
      <c r="I159" s="617">
        <f>I160+I161+I162+I163+I164+I165+I166+I167+I168+I169</f>
        <v>3</v>
      </c>
      <c r="J159" s="617">
        <v>17</v>
      </c>
      <c r="K159" s="617">
        <v>171.01</v>
      </c>
      <c r="L159" s="617">
        <v>7</v>
      </c>
      <c r="M159" s="617">
        <v>2</v>
      </c>
      <c r="N159" s="617">
        <f t="shared" ref="N159" si="21">N160+N161+N162+N163+N164+N165+N166+N167+N168+N169</f>
        <v>0</v>
      </c>
      <c r="O159" s="617">
        <v>2</v>
      </c>
      <c r="P159" s="617">
        <f t="shared" ref="P159" si="22">P160+P161+P162+P163+P164+P165+P166+P167+P168+P169</f>
        <v>9</v>
      </c>
      <c r="Q159" s="617">
        <v>7</v>
      </c>
      <c r="R159" s="617">
        <f t="shared" ref="R159:T159" si="23">R160+R161+R162+R163+R164+R165+R166+R167+R168+R169</f>
        <v>0</v>
      </c>
      <c r="S159" s="617">
        <v>2</v>
      </c>
      <c r="T159" s="617">
        <f t="shared" si="23"/>
        <v>9</v>
      </c>
      <c r="U159" s="163"/>
      <c r="V159" s="602"/>
      <c r="W159" s="602"/>
      <c r="X159" s="602"/>
    </row>
    <row r="160" spans="1:24" ht="20.25" customHeight="1" x14ac:dyDescent="0.25">
      <c r="A160" s="617"/>
      <c r="B160" s="699" t="s">
        <v>916</v>
      </c>
      <c r="C160" s="647">
        <f t="shared" si="17"/>
        <v>1</v>
      </c>
      <c r="D160" s="127"/>
      <c r="E160" s="127">
        <v>1</v>
      </c>
      <c r="F160" s="127"/>
      <c r="G160" s="127">
        <v>33</v>
      </c>
      <c r="H160" s="127">
        <v>1</v>
      </c>
      <c r="I160" s="127">
        <v>2</v>
      </c>
      <c r="J160" s="127"/>
      <c r="K160" s="127"/>
      <c r="L160" s="127"/>
      <c r="M160" s="127"/>
      <c r="N160" s="127"/>
      <c r="O160" s="127"/>
      <c r="P160" s="127"/>
      <c r="Q160" s="127"/>
      <c r="R160" s="127"/>
      <c r="S160" s="127"/>
      <c r="T160" s="127"/>
      <c r="U160" s="163"/>
      <c r="V160" s="602"/>
      <c r="W160" s="602"/>
      <c r="X160" s="602"/>
    </row>
    <row r="161" spans="1:24" s="785" customFormat="1" ht="102.75" customHeight="1" x14ac:dyDescent="0.25">
      <c r="A161" s="782"/>
      <c r="B161" s="783" t="s">
        <v>620</v>
      </c>
      <c r="C161" s="784">
        <f t="shared" si="17"/>
        <v>4</v>
      </c>
      <c r="D161" s="782"/>
      <c r="E161" s="782">
        <v>2</v>
      </c>
      <c r="F161" s="782">
        <v>2</v>
      </c>
      <c r="G161" s="782">
        <v>21</v>
      </c>
      <c r="H161" s="782">
        <v>3</v>
      </c>
      <c r="I161" s="782">
        <v>1</v>
      </c>
      <c r="J161" s="782"/>
      <c r="K161" s="782"/>
      <c r="L161" s="782"/>
      <c r="M161" s="782">
        <v>1</v>
      </c>
      <c r="N161" s="782"/>
      <c r="O161" s="782"/>
      <c r="P161" s="782">
        <v>1</v>
      </c>
      <c r="Q161" s="782"/>
      <c r="R161" s="782"/>
      <c r="S161" s="782"/>
      <c r="T161" s="782">
        <v>1</v>
      </c>
      <c r="U161" s="782" t="s">
        <v>1048</v>
      </c>
    </row>
    <row r="162" spans="1:24" s="331" customFormat="1" ht="17.25" customHeight="1" x14ac:dyDescent="0.25">
      <c r="A162" s="196"/>
      <c r="B162" s="699" t="s">
        <v>622</v>
      </c>
      <c r="C162" s="647">
        <f t="shared" si="17"/>
        <v>1</v>
      </c>
      <c r="D162" s="196"/>
      <c r="E162" s="196"/>
      <c r="F162" s="196">
        <v>1</v>
      </c>
      <c r="G162" s="196">
        <v>12</v>
      </c>
      <c r="H162" s="196">
        <v>1</v>
      </c>
      <c r="I162" s="196"/>
      <c r="J162" s="196"/>
      <c r="K162" s="196"/>
      <c r="L162" s="196"/>
      <c r="M162" s="196">
        <v>1</v>
      </c>
      <c r="N162" s="196"/>
      <c r="O162" s="196"/>
      <c r="P162" s="196"/>
      <c r="Q162" s="196"/>
      <c r="R162" s="196"/>
      <c r="S162" s="196"/>
      <c r="T162" s="196"/>
      <c r="U162" s="196"/>
      <c r="V162" s="701"/>
      <c r="W162" s="701"/>
      <c r="X162" s="701"/>
    </row>
    <row r="163" spans="1:24" s="331" customFormat="1" ht="17.25" customHeight="1" x14ac:dyDescent="0.25">
      <c r="A163" s="196"/>
      <c r="B163" s="699" t="s">
        <v>621</v>
      </c>
      <c r="C163" s="647">
        <f t="shared" si="17"/>
        <v>1</v>
      </c>
      <c r="D163" s="196"/>
      <c r="E163" s="196"/>
      <c r="F163" s="196">
        <v>1</v>
      </c>
      <c r="G163" s="196">
        <v>10</v>
      </c>
      <c r="H163" s="196"/>
      <c r="I163" s="196"/>
      <c r="J163" s="196"/>
      <c r="K163" s="196"/>
      <c r="L163" s="196"/>
      <c r="M163" s="196"/>
      <c r="N163" s="196"/>
      <c r="O163" s="196"/>
      <c r="P163" s="196">
        <v>1</v>
      </c>
      <c r="Q163" s="196"/>
      <c r="R163" s="196"/>
      <c r="S163" s="196"/>
      <c r="T163" s="196">
        <v>1</v>
      </c>
      <c r="U163" s="702"/>
      <c r="V163" s="701"/>
      <c r="W163" s="701"/>
      <c r="X163" s="701"/>
    </row>
    <row r="164" spans="1:24" s="331" customFormat="1" ht="18" customHeight="1" x14ac:dyDescent="0.25">
      <c r="A164" s="196"/>
      <c r="B164" s="699" t="s">
        <v>600</v>
      </c>
      <c r="C164" s="647">
        <f t="shared" si="17"/>
        <v>2</v>
      </c>
      <c r="D164" s="196"/>
      <c r="E164" s="196"/>
      <c r="F164" s="196">
        <v>2</v>
      </c>
      <c r="G164" s="196">
        <v>33</v>
      </c>
      <c r="H164" s="196"/>
      <c r="I164" s="196"/>
      <c r="J164" s="196"/>
      <c r="K164" s="196"/>
      <c r="L164" s="196"/>
      <c r="M164" s="196"/>
      <c r="N164" s="196"/>
      <c r="O164" s="196"/>
      <c r="P164" s="196">
        <v>2</v>
      </c>
      <c r="Q164" s="196"/>
      <c r="R164" s="196"/>
      <c r="S164" s="196"/>
      <c r="T164" s="196">
        <v>2</v>
      </c>
      <c r="U164" s="702"/>
      <c r="V164" s="701"/>
      <c r="W164" s="701"/>
      <c r="X164" s="701"/>
    </row>
    <row r="165" spans="1:24" s="330" customFormat="1" ht="15.75" x14ac:dyDescent="0.25">
      <c r="A165" s="196"/>
      <c r="B165" s="699" t="s">
        <v>607</v>
      </c>
      <c r="C165" s="647">
        <f t="shared" si="17"/>
        <v>1</v>
      </c>
      <c r="D165" s="196"/>
      <c r="E165" s="196"/>
      <c r="F165" s="196">
        <v>1</v>
      </c>
      <c r="G165" s="196">
        <v>22</v>
      </c>
      <c r="H165" s="196"/>
      <c r="I165" s="196"/>
      <c r="J165" s="196"/>
      <c r="K165" s="196"/>
      <c r="L165" s="196"/>
      <c r="M165" s="196"/>
      <c r="N165" s="196"/>
      <c r="O165" s="196"/>
      <c r="P165" s="196">
        <v>1</v>
      </c>
      <c r="Q165" s="196"/>
      <c r="R165" s="196"/>
      <c r="S165" s="196"/>
      <c r="T165" s="196">
        <v>1</v>
      </c>
      <c r="U165" s="702"/>
      <c r="V165" s="700"/>
      <c r="W165" s="700"/>
      <c r="X165" s="700"/>
    </row>
    <row r="166" spans="1:24" s="330" customFormat="1" ht="15.75" x14ac:dyDescent="0.25">
      <c r="A166" s="196"/>
      <c r="B166" s="699" t="s">
        <v>609</v>
      </c>
      <c r="C166" s="647">
        <f t="shared" si="17"/>
        <v>1</v>
      </c>
      <c r="D166" s="196"/>
      <c r="E166" s="196"/>
      <c r="F166" s="196">
        <v>1</v>
      </c>
      <c r="G166" s="196">
        <v>41</v>
      </c>
      <c r="H166" s="196"/>
      <c r="I166" s="196"/>
      <c r="J166" s="196"/>
      <c r="K166" s="196"/>
      <c r="L166" s="196"/>
      <c r="M166" s="196"/>
      <c r="N166" s="196"/>
      <c r="O166" s="196"/>
      <c r="P166" s="196">
        <v>1</v>
      </c>
      <c r="Q166" s="196"/>
      <c r="R166" s="196"/>
      <c r="S166" s="196"/>
      <c r="T166" s="196">
        <v>1</v>
      </c>
      <c r="U166" s="702"/>
      <c r="V166" s="700"/>
      <c r="W166" s="700"/>
      <c r="X166" s="700"/>
    </row>
    <row r="167" spans="1:24" s="330" customFormat="1" ht="15.75" x14ac:dyDescent="0.25">
      <c r="A167" s="196"/>
      <c r="B167" s="702" t="s">
        <v>612</v>
      </c>
      <c r="C167" s="647">
        <f t="shared" si="17"/>
        <v>1</v>
      </c>
      <c r="D167" s="196"/>
      <c r="E167" s="196"/>
      <c r="F167" s="196">
        <v>1</v>
      </c>
      <c r="G167" s="196">
        <v>22</v>
      </c>
      <c r="H167" s="196"/>
      <c r="I167" s="196"/>
      <c r="J167" s="196"/>
      <c r="K167" s="196"/>
      <c r="L167" s="196"/>
      <c r="M167" s="196"/>
      <c r="N167" s="196"/>
      <c r="O167" s="196"/>
      <c r="P167" s="196">
        <v>1</v>
      </c>
      <c r="Q167" s="196"/>
      <c r="R167" s="196"/>
      <c r="S167" s="196"/>
      <c r="T167" s="196">
        <v>1</v>
      </c>
      <c r="U167" s="702"/>
      <c r="V167" s="700"/>
      <c r="W167" s="700"/>
      <c r="X167" s="700"/>
    </row>
    <row r="168" spans="1:24" s="332" customFormat="1" ht="15.75" x14ac:dyDescent="0.25">
      <c r="A168" s="196"/>
      <c r="B168" s="595" t="s">
        <v>615</v>
      </c>
      <c r="C168" s="647">
        <f t="shared" si="17"/>
        <v>1</v>
      </c>
      <c r="D168" s="196"/>
      <c r="E168" s="196"/>
      <c r="F168" s="196">
        <v>1</v>
      </c>
      <c r="G168" s="196">
        <v>21</v>
      </c>
      <c r="H168" s="196"/>
      <c r="I168" s="196"/>
      <c r="J168" s="196"/>
      <c r="K168" s="196"/>
      <c r="L168" s="129"/>
      <c r="M168" s="129"/>
      <c r="N168" s="129"/>
      <c r="O168" s="129"/>
      <c r="P168" s="129">
        <v>1</v>
      </c>
      <c r="Q168" s="129"/>
      <c r="R168" s="129"/>
      <c r="S168" s="129"/>
      <c r="T168" s="129">
        <v>1</v>
      </c>
      <c r="U168" s="702"/>
      <c r="V168" s="703"/>
      <c r="W168" s="703"/>
      <c r="X168" s="703"/>
    </row>
    <row r="169" spans="1:24" s="330" customFormat="1" ht="15.75" x14ac:dyDescent="0.25">
      <c r="A169" s="196"/>
      <c r="B169" s="595" t="s">
        <v>617</v>
      </c>
      <c r="C169" s="647">
        <f t="shared" si="17"/>
        <v>1</v>
      </c>
      <c r="D169" s="196"/>
      <c r="E169" s="196"/>
      <c r="F169" s="196">
        <v>1</v>
      </c>
      <c r="G169" s="196">
        <v>22</v>
      </c>
      <c r="H169" s="196"/>
      <c r="I169" s="196"/>
      <c r="J169" s="196"/>
      <c r="K169" s="196"/>
      <c r="L169" s="129"/>
      <c r="M169" s="129"/>
      <c r="N169" s="129"/>
      <c r="O169" s="129"/>
      <c r="P169" s="129">
        <v>1</v>
      </c>
      <c r="Q169" s="129"/>
      <c r="R169" s="129"/>
      <c r="S169" s="129"/>
      <c r="T169" s="129">
        <v>1</v>
      </c>
      <c r="U169" s="702"/>
      <c r="V169" s="700"/>
      <c r="W169" s="700"/>
      <c r="X169" s="700"/>
    </row>
    <row r="170" spans="1:24" s="330" customFormat="1" ht="21.75" customHeight="1" x14ac:dyDescent="0.25">
      <c r="A170" s="704">
        <v>6</v>
      </c>
      <c r="B170" s="324" t="s">
        <v>740</v>
      </c>
      <c r="C170" s="614">
        <f t="shared" si="17"/>
        <v>7</v>
      </c>
      <c r="D170" s="196"/>
      <c r="E170" s="704">
        <f>E171+E172+E173+E174+E175</f>
        <v>4</v>
      </c>
      <c r="F170" s="704">
        <f>F171+F172+F173+F174+F175</f>
        <v>3</v>
      </c>
      <c r="G170" s="704">
        <f>G171+G172+G173+G174+G175</f>
        <v>92</v>
      </c>
      <c r="H170" s="704">
        <f>H171+H172+H173+H174+H175</f>
        <v>7</v>
      </c>
      <c r="I170" s="704">
        <f>I171+I172+I173+I174+I175</f>
        <v>3</v>
      </c>
      <c r="J170" s="704">
        <v>17</v>
      </c>
      <c r="K170" s="704">
        <v>860.27</v>
      </c>
      <c r="L170" s="678">
        <v>8</v>
      </c>
      <c r="M170" s="678">
        <v>1</v>
      </c>
      <c r="N170" s="678">
        <f t="shared" ref="N170" si="24">N171+N172+N173+N174+N175</f>
        <v>0</v>
      </c>
      <c r="O170" s="678">
        <v>3</v>
      </c>
      <c r="P170" s="678">
        <f t="shared" ref="P170" si="25">P171+P172+P173+P174+P175</f>
        <v>2</v>
      </c>
      <c r="Q170" s="678">
        <v>8</v>
      </c>
      <c r="R170" s="678">
        <f t="shared" ref="R170:T170" si="26">R171+R172+R173+R174+R175</f>
        <v>0</v>
      </c>
      <c r="S170" s="678">
        <v>3</v>
      </c>
      <c r="T170" s="678">
        <f t="shared" si="26"/>
        <v>2</v>
      </c>
      <c r="U170" s="702"/>
      <c r="V170" s="700"/>
      <c r="W170" s="700"/>
      <c r="X170" s="700"/>
    </row>
    <row r="171" spans="1:24" ht="18.75" customHeight="1" x14ac:dyDescent="0.25">
      <c r="A171" s="173"/>
      <c r="B171" s="173" t="s">
        <v>738</v>
      </c>
      <c r="C171" s="647">
        <f t="shared" si="17"/>
        <v>2</v>
      </c>
      <c r="D171" s="649"/>
      <c r="E171" s="159">
        <v>2</v>
      </c>
      <c r="F171" s="649"/>
      <c r="G171" s="159">
        <v>15</v>
      </c>
      <c r="H171" s="159">
        <v>2</v>
      </c>
      <c r="I171" s="159">
        <v>2</v>
      </c>
      <c r="J171" s="159"/>
      <c r="K171" s="159"/>
      <c r="L171" s="127"/>
      <c r="M171" s="127"/>
      <c r="N171" s="644"/>
      <c r="O171" s="644"/>
      <c r="P171" s="644"/>
      <c r="Q171" s="127"/>
      <c r="R171" s="644"/>
      <c r="S171" s="644"/>
      <c r="T171" s="644"/>
      <c r="U171" s="163"/>
      <c r="V171" s="602"/>
      <c r="W171" s="602"/>
      <c r="X171" s="602"/>
    </row>
    <row r="172" spans="1:24" ht="18" customHeight="1" x14ac:dyDescent="0.25">
      <c r="A172" s="649"/>
      <c r="B172" s="173" t="s">
        <v>761</v>
      </c>
      <c r="C172" s="647">
        <f t="shared" si="17"/>
        <v>2</v>
      </c>
      <c r="D172" s="649"/>
      <c r="E172" s="159">
        <v>2</v>
      </c>
      <c r="F172" s="649"/>
      <c r="G172" s="159">
        <v>23</v>
      </c>
      <c r="H172" s="159">
        <v>3</v>
      </c>
      <c r="I172" s="159">
        <v>1</v>
      </c>
      <c r="J172" s="159"/>
      <c r="K172" s="159"/>
      <c r="L172" s="127"/>
      <c r="M172" s="127"/>
      <c r="N172" s="644"/>
      <c r="O172" s="644"/>
      <c r="P172" s="644"/>
      <c r="Q172" s="127"/>
      <c r="R172" s="644"/>
      <c r="S172" s="644"/>
      <c r="T172" s="644"/>
      <c r="U172" s="163"/>
      <c r="V172" s="602"/>
      <c r="W172" s="602"/>
      <c r="X172" s="602"/>
    </row>
    <row r="173" spans="1:24" ht="24" customHeight="1" x14ac:dyDescent="0.25">
      <c r="A173" s="649"/>
      <c r="B173" s="173" t="s">
        <v>765</v>
      </c>
      <c r="C173" s="647">
        <f t="shared" si="17"/>
        <v>1</v>
      </c>
      <c r="D173" s="129"/>
      <c r="E173" s="129"/>
      <c r="F173" s="129">
        <v>1</v>
      </c>
      <c r="G173" s="129">
        <v>20</v>
      </c>
      <c r="H173" s="129">
        <v>1</v>
      </c>
      <c r="I173" s="129"/>
      <c r="J173" s="129"/>
      <c r="K173" s="129"/>
      <c r="L173" s="129"/>
      <c r="M173" s="129"/>
      <c r="N173" s="129"/>
      <c r="O173" s="129"/>
      <c r="P173" s="129">
        <v>1</v>
      </c>
      <c r="Q173" s="129"/>
      <c r="R173" s="129"/>
      <c r="S173" s="129"/>
      <c r="T173" s="129">
        <v>1</v>
      </c>
      <c r="U173" s="164"/>
      <c r="V173" s="602"/>
      <c r="W173" s="602"/>
      <c r="X173" s="602"/>
    </row>
    <row r="174" spans="1:24" ht="21" customHeight="1" x14ac:dyDescent="0.25">
      <c r="A174" s="649"/>
      <c r="B174" s="173" t="s">
        <v>756</v>
      </c>
      <c r="C174" s="647">
        <f t="shared" si="17"/>
        <v>1</v>
      </c>
      <c r="D174" s="129"/>
      <c r="E174" s="129"/>
      <c r="F174" s="129">
        <v>1</v>
      </c>
      <c r="G174" s="129">
        <v>12</v>
      </c>
      <c r="H174" s="129">
        <v>1</v>
      </c>
      <c r="I174" s="129"/>
      <c r="J174" s="129"/>
      <c r="K174" s="129"/>
      <c r="L174" s="129"/>
      <c r="M174" s="129">
        <v>1</v>
      </c>
      <c r="N174" s="129"/>
      <c r="O174" s="129"/>
      <c r="P174" s="129"/>
      <c r="Q174" s="129"/>
      <c r="R174" s="129"/>
      <c r="S174" s="129"/>
      <c r="T174" s="129"/>
      <c r="U174" s="164"/>
      <c r="V174" s="602"/>
      <c r="W174" s="602"/>
      <c r="X174" s="602"/>
    </row>
    <row r="175" spans="1:24" ht="45" customHeight="1" x14ac:dyDescent="0.25">
      <c r="A175" s="163"/>
      <c r="B175" s="173" t="s">
        <v>758</v>
      </c>
      <c r="C175" s="647">
        <f t="shared" si="17"/>
        <v>1</v>
      </c>
      <c r="D175" s="129"/>
      <c r="E175" s="129"/>
      <c r="F175" s="129">
        <v>1</v>
      </c>
      <c r="G175" s="129">
        <v>22</v>
      </c>
      <c r="H175" s="129"/>
      <c r="I175" s="129"/>
      <c r="J175" s="129"/>
      <c r="K175" s="129"/>
      <c r="L175" s="129"/>
      <c r="M175" s="129"/>
      <c r="N175" s="129"/>
      <c r="O175" s="129"/>
      <c r="P175" s="129">
        <v>1</v>
      </c>
      <c r="Q175" s="129"/>
      <c r="R175" s="129"/>
      <c r="S175" s="129"/>
      <c r="T175" s="129">
        <v>1</v>
      </c>
      <c r="U175" s="129" t="s">
        <v>760</v>
      </c>
      <c r="V175" s="602"/>
      <c r="W175" s="602"/>
      <c r="X175" s="602"/>
    </row>
    <row r="176" spans="1:24" ht="18.75" customHeight="1" x14ac:dyDescent="0.25">
      <c r="A176" s="617">
        <v>7</v>
      </c>
      <c r="B176" s="598" t="s">
        <v>752</v>
      </c>
      <c r="C176" s="614">
        <f t="shared" si="17"/>
        <v>6</v>
      </c>
      <c r="D176" s="159"/>
      <c r="E176" s="323">
        <f>E177+E178+E179+E180</f>
        <v>4</v>
      </c>
      <c r="F176" s="323">
        <f>F177+F178+F179+F180</f>
        <v>2</v>
      </c>
      <c r="G176" s="323">
        <f>G177+G178+G179+G180</f>
        <v>89</v>
      </c>
      <c r="H176" s="323">
        <f>H177+H178+H179+H180</f>
        <v>6</v>
      </c>
      <c r="I176" s="323">
        <f>I177+I178+I179+I180</f>
        <v>3</v>
      </c>
      <c r="J176" s="323">
        <v>18</v>
      </c>
      <c r="K176" s="323">
        <v>191.74</v>
      </c>
      <c r="L176" s="617">
        <v>7</v>
      </c>
      <c r="M176" s="617">
        <v>2</v>
      </c>
      <c r="N176" s="127"/>
      <c r="O176" s="617">
        <v>1</v>
      </c>
      <c r="P176" s="127"/>
      <c r="Q176" s="617">
        <v>7</v>
      </c>
      <c r="R176" s="127"/>
      <c r="S176" s="617">
        <v>1</v>
      </c>
      <c r="T176" s="127"/>
      <c r="U176" s="163"/>
      <c r="V176" s="602"/>
      <c r="W176" s="602"/>
      <c r="X176" s="602"/>
    </row>
    <row r="177" spans="1:24" ht="16.5" customHeight="1" x14ac:dyDescent="0.25">
      <c r="A177" s="323"/>
      <c r="B177" s="173" t="s">
        <v>553</v>
      </c>
      <c r="C177" s="647">
        <f t="shared" si="17"/>
        <v>2</v>
      </c>
      <c r="D177" s="159"/>
      <c r="E177" s="159">
        <v>2</v>
      </c>
      <c r="F177" s="159"/>
      <c r="G177" s="159">
        <v>35</v>
      </c>
      <c r="H177" s="159">
        <v>2</v>
      </c>
      <c r="I177" s="159">
        <v>2</v>
      </c>
      <c r="J177" s="159"/>
      <c r="K177" s="159"/>
      <c r="L177" s="127"/>
      <c r="M177" s="127"/>
      <c r="N177" s="127"/>
      <c r="O177" s="127"/>
      <c r="P177" s="127"/>
      <c r="Q177" s="127"/>
      <c r="R177" s="127"/>
      <c r="S177" s="127"/>
      <c r="T177" s="127"/>
      <c r="U177" s="163"/>
      <c r="V177" s="602"/>
      <c r="W177" s="602"/>
      <c r="X177" s="602"/>
    </row>
    <row r="178" spans="1:24" ht="17.25" customHeight="1" x14ac:dyDescent="0.25">
      <c r="A178" s="649"/>
      <c r="B178" s="599" t="s">
        <v>753</v>
      </c>
      <c r="C178" s="647">
        <f t="shared" si="17"/>
        <v>2</v>
      </c>
      <c r="D178" s="127"/>
      <c r="E178" s="127">
        <v>2</v>
      </c>
      <c r="F178" s="127"/>
      <c r="G178" s="127">
        <v>22</v>
      </c>
      <c r="H178" s="127">
        <v>3</v>
      </c>
      <c r="I178" s="127">
        <v>1</v>
      </c>
      <c r="J178" s="127"/>
      <c r="K178" s="127"/>
      <c r="L178" s="127"/>
      <c r="M178" s="127"/>
      <c r="N178" s="127"/>
      <c r="O178" s="127"/>
      <c r="P178" s="127"/>
      <c r="Q178" s="127"/>
      <c r="R178" s="127"/>
      <c r="S178" s="127"/>
      <c r="T178" s="127"/>
      <c r="U178" s="173"/>
      <c r="V178" s="602"/>
      <c r="W178" s="602"/>
      <c r="X178" s="602"/>
    </row>
    <row r="179" spans="1:24" ht="18.75" customHeight="1" x14ac:dyDescent="0.25">
      <c r="A179" s="649"/>
      <c r="B179" s="173" t="s">
        <v>754</v>
      </c>
      <c r="C179" s="647">
        <f t="shared" si="17"/>
        <v>1</v>
      </c>
      <c r="D179" s="127"/>
      <c r="E179" s="127"/>
      <c r="F179" s="127">
        <v>1</v>
      </c>
      <c r="G179" s="127">
        <v>24</v>
      </c>
      <c r="H179" s="127">
        <v>0</v>
      </c>
      <c r="I179" s="127"/>
      <c r="J179" s="127"/>
      <c r="K179" s="127"/>
      <c r="L179" s="127"/>
      <c r="M179" s="127">
        <v>1</v>
      </c>
      <c r="N179" s="127"/>
      <c r="O179" s="127"/>
      <c r="P179" s="127"/>
      <c r="Q179" s="127"/>
      <c r="R179" s="127"/>
      <c r="S179" s="127"/>
      <c r="T179" s="127"/>
      <c r="U179" s="163"/>
      <c r="V179" s="602"/>
      <c r="W179" s="602"/>
      <c r="X179" s="602"/>
    </row>
    <row r="180" spans="1:24" ht="18" customHeight="1" x14ac:dyDescent="0.25">
      <c r="A180" s="649"/>
      <c r="B180" s="173" t="s">
        <v>748</v>
      </c>
      <c r="C180" s="647">
        <f t="shared" si="17"/>
        <v>1</v>
      </c>
      <c r="D180" s="127"/>
      <c r="E180" s="127"/>
      <c r="F180" s="127">
        <v>1</v>
      </c>
      <c r="G180" s="127">
        <v>8</v>
      </c>
      <c r="H180" s="127">
        <v>1</v>
      </c>
      <c r="I180" s="127"/>
      <c r="J180" s="127"/>
      <c r="K180" s="127"/>
      <c r="L180" s="127"/>
      <c r="M180" s="127">
        <v>1</v>
      </c>
      <c r="N180" s="127"/>
      <c r="O180" s="127"/>
      <c r="P180" s="127"/>
      <c r="Q180" s="127"/>
      <c r="R180" s="127"/>
      <c r="S180" s="127"/>
      <c r="T180" s="127"/>
      <c r="U180" s="163"/>
      <c r="V180" s="602"/>
      <c r="W180" s="602"/>
      <c r="X180" s="602"/>
    </row>
    <row r="181" spans="1:24" ht="18.75" customHeight="1" x14ac:dyDescent="0.25">
      <c r="A181" s="323">
        <v>8</v>
      </c>
      <c r="B181" s="598" t="s">
        <v>783</v>
      </c>
      <c r="C181" s="614">
        <f t="shared" si="17"/>
        <v>8</v>
      </c>
      <c r="D181" s="127"/>
      <c r="E181" s="617">
        <f>E182+E183+E184+E185</f>
        <v>5</v>
      </c>
      <c r="F181" s="617">
        <f>F182+F183+F184+F185</f>
        <v>3</v>
      </c>
      <c r="G181" s="617">
        <f>G182+G183+G184+G185</f>
        <v>109</v>
      </c>
      <c r="H181" s="617">
        <f>H182+H183+H184+H185</f>
        <v>7</v>
      </c>
      <c r="I181" s="617">
        <f>I182+I183+I184+I185</f>
        <v>3</v>
      </c>
      <c r="J181" s="617">
        <v>29</v>
      </c>
      <c r="K181" s="663">
        <v>1012</v>
      </c>
      <c r="L181" s="617">
        <v>8</v>
      </c>
      <c r="M181" s="617">
        <v>2</v>
      </c>
      <c r="N181" s="127"/>
      <c r="O181" s="617">
        <v>1</v>
      </c>
      <c r="P181" s="617">
        <v>1</v>
      </c>
      <c r="Q181" s="617">
        <v>8</v>
      </c>
      <c r="R181" s="127"/>
      <c r="S181" s="617">
        <v>1</v>
      </c>
      <c r="T181" s="617">
        <v>1</v>
      </c>
      <c r="U181" s="163"/>
      <c r="V181" s="602"/>
      <c r="W181" s="602"/>
      <c r="X181" s="602"/>
    </row>
    <row r="182" spans="1:24" s="345" customFormat="1" ht="20.25" customHeight="1" x14ac:dyDescent="0.25">
      <c r="A182" s="705"/>
      <c r="B182" s="706" t="s">
        <v>553</v>
      </c>
      <c r="C182" s="647">
        <f t="shared" si="17"/>
        <v>3</v>
      </c>
      <c r="D182" s="707"/>
      <c r="E182" s="626">
        <v>3</v>
      </c>
      <c r="F182" s="707"/>
      <c r="G182" s="626">
        <v>52</v>
      </c>
      <c r="H182" s="626">
        <v>2</v>
      </c>
      <c r="I182" s="626">
        <v>2</v>
      </c>
      <c r="J182" s="626"/>
      <c r="K182" s="626"/>
      <c r="L182" s="708"/>
      <c r="M182" s="708"/>
      <c r="N182" s="709"/>
      <c r="O182" s="709"/>
      <c r="P182" s="709"/>
      <c r="Q182" s="708"/>
      <c r="R182" s="709"/>
      <c r="S182" s="709"/>
      <c r="T182" s="709"/>
      <c r="U182" s="598"/>
      <c r="V182" s="710"/>
      <c r="W182" s="710"/>
      <c r="X182" s="710"/>
    </row>
    <row r="183" spans="1:24" s="263" customFormat="1" ht="17.25" customHeight="1" x14ac:dyDescent="0.25">
      <c r="A183" s="711"/>
      <c r="B183" s="173" t="s">
        <v>554</v>
      </c>
      <c r="C183" s="647">
        <f t="shared" si="17"/>
        <v>3</v>
      </c>
      <c r="D183" s="681"/>
      <c r="E183" s="159">
        <v>2</v>
      </c>
      <c r="F183" s="159">
        <v>1</v>
      </c>
      <c r="G183" s="159">
        <v>18</v>
      </c>
      <c r="H183" s="159">
        <v>4</v>
      </c>
      <c r="I183" s="159">
        <v>1</v>
      </c>
      <c r="J183" s="159"/>
      <c r="K183" s="159"/>
      <c r="L183" s="159"/>
      <c r="M183" s="159">
        <v>1</v>
      </c>
      <c r="N183" s="681"/>
      <c r="O183" s="681"/>
      <c r="P183" s="681"/>
      <c r="Q183" s="159"/>
      <c r="R183" s="681"/>
      <c r="S183" s="681"/>
      <c r="T183" s="681"/>
      <c r="U183" s="681"/>
      <c r="V183" s="616"/>
      <c r="W183" s="616"/>
      <c r="X183" s="616"/>
    </row>
    <row r="184" spans="1:24" s="345" customFormat="1" ht="18" customHeight="1" x14ac:dyDescent="0.25">
      <c r="A184" s="705"/>
      <c r="B184" s="712" t="s">
        <v>771</v>
      </c>
      <c r="C184" s="647">
        <f t="shared" si="17"/>
        <v>1</v>
      </c>
      <c r="D184" s="713"/>
      <c r="E184" s="195"/>
      <c r="F184" s="195">
        <v>1</v>
      </c>
      <c r="G184" s="195">
        <v>16</v>
      </c>
      <c r="H184" s="195">
        <v>1</v>
      </c>
      <c r="I184" s="195"/>
      <c r="J184" s="195"/>
      <c r="K184" s="195"/>
      <c r="L184" s="714"/>
      <c r="M184" s="714">
        <v>1</v>
      </c>
      <c r="N184" s="715"/>
      <c r="O184" s="715"/>
      <c r="P184" s="715"/>
      <c r="Q184" s="714"/>
      <c r="R184" s="715"/>
      <c r="S184" s="715"/>
      <c r="T184" s="715"/>
      <c r="U184" s="598"/>
      <c r="V184" s="710"/>
      <c r="W184" s="710"/>
      <c r="X184" s="710"/>
    </row>
    <row r="185" spans="1:24" s="345" customFormat="1" ht="33" customHeight="1" x14ac:dyDescent="0.25">
      <c r="A185" s="705"/>
      <c r="B185" s="599" t="s">
        <v>786</v>
      </c>
      <c r="C185" s="647">
        <f t="shared" si="17"/>
        <v>1</v>
      </c>
      <c r="D185" s="173"/>
      <c r="E185" s="127"/>
      <c r="F185" s="127">
        <v>1</v>
      </c>
      <c r="G185" s="127">
        <v>23</v>
      </c>
      <c r="H185" s="127">
        <v>0</v>
      </c>
      <c r="I185" s="127"/>
      <c r="J185" s="127"/>
      <c r="K185" s="127"/>
      <c r="L185" s="127"/>
      <c r="M185" s="127"/>
      <c r="N185" s="127"/>
      <c r="O185" s="127"/>
      <c r="P185" s="127">
        <v>1</v>
      </c>
      <c r="Q185" s="127"/>
      <c r="R185" s="127"/>
      <c r="S185" s="127"/>
      <c r="T185" s="127">
        <v>1</v>
      </c>
      <c r="U185" s="173"/>
      <c r="V185" s="710"/>
      <c r="W185" s="710"/>
      <c r="X185" s="710"/>
    </row>
    <row r="186" spans="1:24" s="345" customFormat="1" ht="21" customHeight="1" x14ac:dyDescent="0.25">
      <c r="A186" s="617">
        <v>9</v>
      </c>
      <c r="B186" s="580" t="s">
        <v>833</v>
      </c>
      <c r="C186" s="614">
        <f t="shared" si="17"/>
        <v>9</v>
      </c>
      <c r="D186" s="173"/>
      <c r="E186" s="617">
        <f>E187+E188+E189</f>
        <v>6</v>
      </c>
      <c r="F186" s="617">
        <f>F187+F188+F189</f>
        <v>3</v>
      </c>
      <c r="G186" s="617">
        <f>G187+G188+G189</f>
        <v>52</v>
      </c>
      <c r="H186" s="617">
        <f>H187+H188+H189</f>
        <v>7</v>
      </c>
      <c r="I186" s="617">
        <f>I187+I188+I189</f>
        <v>3</v>
      </c>
      <c r="J186" s="617">
        <v>25</v>
      </c>
      <c r="K186" s="617">
        <v>201.1</v>
      </c>
      <c r="L186" s="617">
        <v>7</v>
      </c>
      <c r="M186" s="617"/>
      <c r="N186" s="127"/>
      <c r="O186" s="617">
        <v>1</v>
      </c>
      <c r="P186" s="617">
        <v>3</v>
      </c>
      <c r="Q186" s="617">
        <v>7</v>
      </c>
      <c r="R186" s="127"/>
      <c r="S186" s="617">
        <v>1</v>
      </c>
      <c r="T186" s="617">
        <v>3</v>
      </c>
      <c r="U186" s="173"/>
      <c r="V186" s="710"/>
      <c r="W186" s="710"/>
      <c r="X186" s="710"/>
    </row>
    <row r="187" spans="1:24" ht="22.15" customHeight="1" x14ac:dyDescent="0.25">
      <c r="A187" s="716"/>
      <c r="B187" s="173" t="s">
        <v>238</v>
      </c>
      <c r="C187" s="647">
        <f t="shared" si="17"/>
        <v>3</v>
      </c>
      <c r="D187" s="687"/>
      <c r="E187" s="127">
        <v>3</v>
      </c>
      <c r="F187" s="687"/>
      <c r="G187" s="127">
        <v>13</v>
      </c>
      <c r="H187" s="127">
        <v>2</v>
      </c>
      <c r="I187" s="127">
        <v>2</v>
      </c>
      <c r="J187" s="127"/>
      <c r="K187" s="127"/>
      <c r="L187" s="127"/>
      <c r="M187" s="127"/>
      <c r="N187" s="127"/>
      <c r="O187" s="127"/>
      <c r="P187" s="127"/>
      <c r="Q187" s="127"/>
      <c r="R187" s="127"/>
      <c r="S187" s="127"/>
      <c r="T187" s="127"/>
      <c r="U187" s="163"/>
      <c r="V187" s="602"/>
      <c r="W187" s="602"/>
      <c r="X187" s="602"/>
    </row>
    <row r="188" spans="1:24" ht="56.25" customHeight="1" x14ac:dyDescent="0.25">
      <c r="A188" s="716"/>
      <c r="B188" s="217" t="s">
        <v>834</v>
      </c>
      <c r="C188" s="647">
        <f t="shared" si="17"/>
        <v>3</v>
      </c>
      <c r="D188" s="717"/>
      <c r="E188" s="718">
        <v>3</v>
      </c>
      <c r="F188" s="717"/>
      <c r="G188" s="718">
        <v>25</v>
      </c>
      <c r="H188" s="718">
        <v>3</v>
      </c>
      <c r="I188" s="718">
        <v>1</v>
      </c>
      <c r="J188" s="718"/>
      <c r="K188" s="718"/>
      <c r="L188" s="128"/>
      <c r="M188" s="128"/>
      <c r="N188" s="128"/>
      <c r="O188" s="128"/>
      <c r="P188" s="128"/>
      <c r="Q188" s="128"/>
      <c r="R188" s="128"/>
      <c r="S188" s="128"/>
      <c r="T188" s="128"/>
      <c r="U188" s="206" t="s">
        <v>1047</v>
      </c>
      <c r="V188" s="602"/>
      <c r="W188" s="602"/>
      <c r="X188" s="602"/>
    </row>
    <row r="189" spans="1:24" ht="22.5" customHeight="1" x14ac:dyDescent="0.25">
      <c r="A189" s="716"/>
      <c r="B189" s="719" t="s">
        <v>824</v>
      </c>
      <c r="C189" s="647">
        <f t="shared" si="17"/>
        <v>3</v>
      </c>
      <c r="D189" s="720"/>
      <c r="E189" s="720"/>
      <c r="F189" s="206">
        <v>3</v>
      </c>
      <c r="G189" s="206">
        <v>14</v>
      </c>
      <c r="H189" s="206">
        <v>2</v>
      </c>
      <c r="I189" s="206"/>
      <c r="J189" s="206"/>
      <c r="K189" s="206"/>
      <c r="L189" s="127"/>
      <c r="M189" s="127"/>
      <c r="N189" s="127"/>
      <c r="O189" s="127"/>
      <c r="P189" s="127">
        <v>3</v>
      </c>
      <c r="Q189" s="127"/>
      <c r="R189" s="127"/>
      <c r="S189" s="127"/>
      <c r="T189" s="127">
        <v>3</v>
      </c>
      <c r="U189" s="163"/>
      <c r="V189" s="602"/>
      <c r="W189" s="602"/>
      <c r="X189" s="602"/>
    </row>
    <row r="190" spans="1:24" ht="17.25" customHeight="1" x14ac:dyDescent="0.25">
      <c r="A190" s="617">
        <v>10</v>
      </c>
      <c r="B190" s="598" t="s">
        <v>856</v>
      </c>
      <c r="C190" s="614">
        <f t="shared" si="17"/>
        <v>10</v>
      </c>
      <c r="D190" s="178"/>
      <c r="E190" s="721">
        <f>E191+E192+E193+E194</f>
        <v>4</v>
      </c>
      <c r="F190" s="721">
        <f>F191+F192+F193+F194</f>
        <v>6</v>
      </c>
      <c r="G190" s="721">
        <f>G191+G192+G193+G194</f>
        <v>100</v>
      </c>
      <c r="H190" s="721">
        <f>H191+H192+H193+H194</f>
        <v>8</v>
      </c>
      <c r="I190" s="721">
        <f>I191+I192+I193+I194</f>
        <v>11</v>
      </c>
      <c r="J190" s="721">
        <v>16</v>
      </c>
      <c r="K190" s="721">
        <v>67</v>
      </c>
      <c r="L190" s="694">
        <v>7</v>
      </c>
      <c r="M190" s="694">
        <v>3</v>
      </c>
      <c r="N190" s="128"/>
      <c r="O190" s="128"/>
      <c r="P190" s="694">
        <v>3</v>
      </c>
      <c r="Q190" s="694">
        <v>7</v>
      </c>
      <c r="R190" s="128"/>
      <c r="S190" s="128"/>
      <c r="T190" s="694">
        <v>3</v>
      </c>
      <c r="U190" s="163"/>
      <c r="V190" s="602"/>
      <c r="W190" s="602"/>
      <c r="X190" s="602"/>
    </row>
    <row r="191" spans="1:24" x14ac:dyDescent="0.25">
      <c r="A191" s="649"/>
      <c r="B191" s="173" t="s">
        <v>839</v>
      </c>
      <c r="C191" s="647">
        <f t="shared" si="17"/>
        <v>3</v>
      </c>
      <c r="D191" s="687"/>
      <c r="E191" s="127">
        <v>3</v>
      </c>
      <c r="F191" s="687"/>
      <c r="G191" s="127">
        <v>15</v>
      </c>
      <c r="H191" s="127">
        <v>2</v>
      </c>
      <c r="I191" s="127">
        <v>6</v>
      </c>
      <c r="J191" s="127"/>
      <c r="K191" s="127"/>
      <c r="L191" s="127"/>
      <c r="M191" s="127"/>
      <c r="N191" s="644"/>
      <c r="O191" s="644"/>
      <c r="P191" s="644"/>
      <c r="Q191" s="127"/>
      <c r="R191" s="644"/>
      <c r="S191" s="644"/>
      <c r="T191" s="644"/>
      <c r="U191" s="173"/>
      <c r="V191" s="602"/>
      <c r="W191" s="602"/>
      <c r="X191" s="602"/>
    </row>
    <row r="192" spans="1:24" x14ac:dyDescent="0.25">
      <c r="A192" s="649"/>
      <c r="B192" s="173" t="s">
        <v>844</v>
      </c>
      <c r="C192" s="647">
        <f t="shared" si="17"/>
        <v>4</v>
      </c>
      <c r="D192" s="687"/>
      <c r="E192" s="127">
        <v>1</v>
      </c>
      <c r="F192" s="127">
        <v>3</v>
      </c>
      <c r="G192" s="127">
        <v>26</v>
      </c>
      <c r="H192" s="127">
        <v>4</v>
      </c>
      <c r="I192" s="127">
        <v>5</v>
      </c>
      <c r="J192" s="127"/>
      <c r="K192" s="127"/>
      <c r="L192" s="127"/>
      <c r="M192" s="127">
        <v>2</v>
      </c>
      <c r="N192" s="644"/>
      <c r="O192" s="644"/>
      <c r="P192" s="127">
        <v>1</v>
      </c>
      <c r="Q192" s="127"/>
      <c r="R192" s="644"/>
      <c r="S192" s="644"/>
      <c r="T192" s="127">
        <v>1</v>
      </c>
      <c r="U192" s="173"/>
      <c r="V192" s="602"/>
      <c r="W192" s="602"/>
      <c r="X192" s="602" t="s">
        <v>21</v>
      </c>
    </row>
    <row r="193" spans="1:24" x14ac:dyDescent="0.25">
      <c r="A193" s="649"/>
      <c r="B193" s="173" t="s">
        <v>860</v>
      </c>
      <c r="C193" s="647">
        <f t="shared" si="17"/>
        <v>1</v>
      </c>
      <c r="D193" s="722"/>
      <c r="E193" s="722"/>
      <c r="F193" s="723">
        <v>1</v>
      </c>
      <c r="G193" s="723">
        <v>37</v>
      </c>
      <c r="H193" s="723">
        <v>0</v>
      </c>
      <c r="I193" s="723"/>
      <c r="J193" s="723"/>
      <c r="K193" s="723"/>
      <c r="L193" s="127"/>
      <c r="M193" s="127"/>
      <c r="N193" s="127"/>
      <c r="O193" s="127"/>
      <c r="P193" s="127">
        <v>1</v>
      </c>
      <c r="Q193" s="127"/>
      <c r="R193" s="127"/>
      <c r="S193" s="127"/>
      <c r="T193" s="127">
        <v>1</v>
      </c>
      <c r="U193" s="173"/>
      <c r="V193" s="602"/>
      <c r="W193" s="602"/>
      <c r="X193" s="602"/>
    </row>
    <row r="194" spans="1:24" ht="17.25" customHeight="1" x14ac:dyDescent="0.25">
      <c r="A194" s="649"/>
      <c r="B194" s="173" t="s">
        <v>862</v>
      </c>
      <c r="C194" s="127">
        <f t="shared" si="17"/>
        <v>2</v>
      </c>
      <c r="D194" s="173"/>
      <c r="E194" s="173"/>
      <c r="F194" s="127">
        <v>2</v>
      </c>
      <c r="G194" s="127">
        <v>22</v>
      </c>
      <c r="H194" s="127">
        <v>2</v>
      </c>
      <c r="I194" s="127"/>
      <c r="J194" s="127"/>
      <c r="K194" s="127"/>
      <c r="L194" s="127"/>
      <c r="M194" s="127">
        <v>1</v>
      </c>
      <c r="N194" s="127"/>
      <c r="O194" s="127"/>
      <c r="P194" s="127">
        <v>1</v>
      </c>
      <c r="Q194" s="127"/>
      <c r="R194" s="127"/>
      <c r="S194" s="127"/>
      <c r="T194" s="127">
        <v>1</v>
      </c>
      <c r="U194" s="173"/>
      <c r="V194" s="602"/>
      <c r="W194" s="602"/>
      <c r="X194" s="602"/>
    </row>
    <row r="195" spans="1:24" x14ac:dyDescent="0.25">
      <c r="A195" s="47"/>
      <c r="B195" s="47"/>
      <c r="C195" s="47"/>
      <c r="D195" s="47"/>
      <c r="E195" s="47"/>
      <c r="F195" s="47"/>
      <c r="G195" s="47"/>
      <c r="H195" s="47"/>
      <c r="I195" s="47"/>
      <c r="J195" s="47"/>
      <c r="K195" s="47"/>
      <c r="L195" s="26"/>
      <c r="M195" s="26"/>
      <c r="N195" s="26"/>
      <c r="O195" s="26"/>
      <c r="P195" s="26"/>
      <c r="Q195" s="26"/>
      <c r="R195" s="26"/>
      <c r="S195" s="26"/>
      <c r="T195" s="26"/>
      <c r="U195" s="47"/>
    </row>
    <row r="196" spans="1:24" x14ac:dyDescent="0.25">
      <c r="A196" s="5"/>
      <c r="B196" s="13"/>
      <c r="C196" s="13"/>
      <c r="D196" s="13"/>
      <c r="E196" s="13"/>
      <c r="F196" s="13"/>
      <c r="G196" s="13"/>
      <c r="H196" s="13"/>
      <c r="I196" s="13"/>
      <c r="J196" s="13"/>
      <c r="K196" s="13"/>
      <c r="L196" s="30"/>
      <c r="M196" s="30"/>
      <c r="N196" s="30"/>
      <c r="O196" s="30"/>
      <c r="P196" s="30"/>
      <c r="Q196" s="30"/>
      <c r="R196" s="30"/>
      <c r="S196" s="30"/>
      <c r="T196" s="30"/>
      <c r="U196" s="5"/>
    </row>
    <row r="197" spans="1:24" x14ac:dyDescent="0.25">
      <c r="A197" s="5"/>
      <c r="B197" s="13"/>
      <c r="C197" s="13"/>
      <c r="D197" s="13"/>
      <c r="E197" s="13"/>
      <c r="F197" s="13"/>
      <c r="G197" s="13"/>
      <c r="H197" s="13"/>
      <c r="I197" s="13"/>
      <c r="J197" s="13"/>
      <c r="K197" s="13"/>
      <c r="L197" s="30"/>
      <c r="M197" s="30"/>
      <c r="N197" s="30"/>
      <c r="O197" s="30"/>
      <c r="P197" s="30"/>
      <c r="Q197" s="30"/>
      <c r="R197" s="30"/>
      <c r="S197" s="30"/>
      <c r="T197" s="30"/>
      <c r="U197" s="5"/>
    </row>
    <row r="198" spans="1:24" x14ac:dyDescent="0.25">
      <c r="A198" s="5"/>
      <c r="B198" s="13"/>
      <c r="C198" s="13"/>
      <c r="D198" s="13"/>
      <c r="E198" s="13"/>
      <c r="F198" s="13"/>
      <c r="G198" s="13"/>
      <c r="H198" s="13"/>
      <c r="I198" s="13"/>
      <c r="J198" s="13"/>
      <c r="K198" s="13"/>
      <c r="L198" s="30"/>
      <c r="M198" s="30"/>
      <c r="N198" s="30"/>
      <c r="O198" s="30"/>
      <c r="P198" s="30"/>
      <c r="Q198" s="30"/>
      <c r="R198" s="30"/>
      <c r="S198" s="30"/>
      <c r="T198" s="30"/>
      <c r="U198" s="5"/>
    </row>
    <row r="199" spans="1:24" x14ac:dyDescent="0.25">
      <c r="A199" s="5"/>
      <c r="B199" s="13"/>
      <c r="C199" s="13"/>
      <c r="D199" s="13"/>
      <c r="E199" s="13"/>
      <c r="F199" s="13"/>
      <c r="G199" s="13"/>
      <c r="H199" s="13"/>
      <c r="I199" s="13"/>
      <c r="J199" s="13"/>
      <c r="K199" s="13"/>
      <c r="L199" s="30"/>
      <c r="M199" s="30"/>
      <c r="N199" s="30"/>
      <c r="O199" s="30"/>
      <c r="P199" s="30"/>
      <c r="Q199" s="30"/>
      <c r="R199" s="30"/>
      <c r="S199" s="30"/>
      <c r="T199" s="30"/>
      <c r="U199" s="5"/>
    </row>
    <row r="200" spans="1:24" x14ac:dyDescent="0.25">
      <c r="A200" s="5"/>
      <c r="B200" s="13"/>
      <c r="C200" s="13"/>
      <c r="D200" s="13"/>
      <c r="E200" s="13"/>
      <c r="F200" s="13"/>
      <c r="G200" s="13"/>
      <c r="H200" s="13"/>
      <c r="I200" s="13"/>
      <c r="J200" s="13"/>
      <c r="K200" s="13"/>
      <c r="L200" s="30"/>
      <c r="M200" s="30"/>
      <c r="N200" s="30"/>
      <c r="O200" s="30"/>
      <c r="P200" s="30"/>
      <c r="Q200" s="30"/>
      <c r="R200" s="30"/>
      <c r="S200" s="30"/>
      <c r="T200" s="30"/>
      <c r="U200" s="5"/>
    </row>
    <row r="201" spans="1:24" x14ac:dyDescent="0.25">
      <c r="A201" s="5"/>
      <c r="B201" s="13"/>
      <c r="C201" s="13"/>
      <c r="D201" s="13"/>
      <c r="E201" s="13"/>
      <c r="F201" s="13"/>
      <c r="G201" s="13"/>
      <c r="H201" s="13"/>
      <c r="I201" s="13"/>
      <c r="J201" s="13"/>
      <c r="K201" s="13"/>
      <c r="L201" s="30"/>
      <c r="M201" s="30"/>
      <c r="N201" s="30"/>
      <c r="O201" s="30"/>
      <c r="P201" s="30"/>
      <c r="Q201" s="30"/>
      <c r="R201" s="30"/>
      <c r="S201" s="30"/>
      <c r="T201" s="30"/>
      <c r="U201" s="5"/>
    </row>
    <row r="202" spans="1:24" x14ac:dyDescent="0.25">
      <c r="B202" s="47"/>
      <c r="C202" s="47"/>
      <c r="D202" s="13"/>
      <c r="E202" s="13"/>
      <c r="F202" s="13"/>
      <c r="G202" s="13"/>
      <c r="H202" s="13"/>
      <c r="I202" s="13"/>
      <c r="J202" s="13"/>
      <c r="K202" s="13"/>
      <c r="L202" s="30"/>
      <c r="M202" s="30"/>
      <c r="N202" s="30"/>
      <c r="O202" s="30"/>
      <c r="P202" s="30"/>
      <c r="Q202" s="30"/>
      <c r="R202" s="30"/>
      <c r="S202" s="30"/>
      <c r="T202" s="30"/>
      <c r="U202" s="5"/>
    </row>
    <row r="203" spans="1:24" x14ac:dyDescent="0.25">
      <c r="A203" s="5"/>
      <c r="B203" s="13"/>
      <c r="C203" s="13"/>
      <c r="D203" s="13"/>
      <c r="E203" s="13"/>
      <c r="F203" s="13"/>
      <c r="G203" s="13"/>
      <c r="H203" s="13"/>
      <c r="I203" s="13"/>
      <c r="J203" s="13"/>
      <c r="K203" s="13"/>
      <c r="L203" s="30"/>
      <c r="M203" s="30"/>
      <c r="N203" s="30"/>
      <c r="O203" s="30"/>
      <c r="P203" s="30"/>
      <c r="Q203" s="30"/>
      <c r="R203" s="30"/>
      <c r="S203" s="30"/>
      <c r="T203" s="30"/>
      <c r="U203" s="5"/>
    </row>
    <row r="204" spans="1:24" x14ac:dyDescent="0.25">
      <c r="A204" s="5"/>
      <c r="B204" s="13"/>
      <c r="C204" s="13"/>
      <c r="D204" s="13"/>
      <c r="E204" s="13"/>
      <c r="F204" s="13"/>
      <c r="G204" s="13"/>
      <c r="H204" s="13"/>
      <c r="I204" s="13"/>
      <c r="J204" s="13"/>
      <c r="K204" s="13"/>
      <c r="L204" s="30"/>
      <c r="M204" s="30"/>
      <c r="N204" s="30"/>
      <c r="O204" s="30"/>
      <c r="P204" s="30"/>
      <c r="Q204" s="30"/>
      <c r="R204" s="30"/>
      <c r="S204" s="30"/>
      <c r="T204" s="30"/>
      <c r="U204" s="5"/>
    </row>
    <row r="205" spans="1:24" x14ac:dyDescent="0.25">
      <c r="B205" s="47"/>
      <c r="C205" s="47"/>
      <c r="D205" s="47"/>
      <c r="E205" s="47"/>
      <c r="F205" s="47"/>
      <c r="G205" s="47"/>
      <c r="H205" s="47"/>
      <c r="I205" s="47"/>
      <c r="J205" s="47"/>
      <c r="K205" s="47"/>
      <c r="L205" s="26"/>
      <c r="M205" s="26"/>
      <c r="N205" s="26"/>
      <c r="O205" s="26"/>
      <c r="P205" s="26"/>
      <c r="Q205" s="26"/>
      <c r="R205" s="26"/>
      <c r="S205" s="26"/>
      <c r="T205" s="26"/>
    </row>
    <row r="206" spans="1:24" x14ac:dyDescent="0.25">
      <c r="B206" s="47"/>
      <c r="C206" s="47"/>
      <c r="D206" s="47"/>
      <c r="E206" s="47"/>
      <c r="F206" s="47"/>
      <c r="G206" s="47"/>
      <c r="H206" s="47"/>
      <c r="I206" s="47"/>
      <c r="J206" s="47"/>
      <c r="K206" s="47"/>
      <c r="L206" s="26"/>
      <c r="M206" s="26"/>
      <c r="N206" s="26"/>
      <c r="O206" s="26"/>
      <c r="P206" s="26"/>
      <c r="Q206" s="26"/>
      <c r="R206" s="26"/>
      <c r="S206" s="26"/>
      <c r="T206" s="26"/>
    </row>
    <row r="207" spans="1:24" x14ac:dyDescent="0.25">
      <c r="B207" s="47"/>
      <c r="C207" s="47"/>
      <c r="D207" s="47"/>
      <c r="E207" s="47"/>
      <c r="F207" s="47"/>
      <c r="G207" s="47"/>
      <c r="H207" s="47"/>
      <c r="I207" s="47"/>
      <c r="J207" s="47"/>
      <c r="K207" s="47"/>
      <c r="L207" s="26"/>
      <c r="M207" s="26"/>
      <c r="N207" s="26"/>
      <c r="O207" s="26"/>
      <c r="P207" s="26"/>
      <c r="Q207" s="26"/>
      <c r="R207" s="26"/>
      <c r="S207" s="26"/>
      <c r="T207" s="26"/>
    </row>
  </sheetData>
  <mergeCells count="33">
    <mergeCell ref="I4:I7"/>
    <mergeCell ref="J4:J7"/>
    <mergeCell ref="K4:K7"/>
    <mergeCell ref="L4:P4"/>
    <mergeCell ref="U46:U47"/>
    <mergeCell ref="U59:U60"/>
    <mergeCell ref="L6:M6"/>
    <mergeCell ref="N6:N7"/>
    <mergeCell ref="O6:O7"/>
    <mergeCell ref="Q6:Q7"/>
    <mergeCell ref="R6:R7"/>
    <mergeCell ref="S6:S7"/>
    <mergeCell ref="U4:U7"/>
    <mergeCell ref="P5:P7"/>
    <mergeCell ref="Q5:S5"/>
    <mergeCell ref="T5:T7"/>
    <mergeCell ref="L5:O5"/>
    <mergeCell ref="T1:U1"/>
    <mergeCell ref="L11:L13"/>
    <mergeCell ref="N11:N13"/>
    <mergeCell ref="Q11:Q13"/>
    <mergeCell ref="R11:R13"/>
    <mergeCell ref="Q4:T4"/>
    <mergeCell ref="A2:U2"/>
    <mergeCell ref="A4:A7"/>
    <mergeCell ref="B4:B7"/>
    <mergeCell ref="C4:F4"/>
    <mergeCell ref="C5:C7"/>
    <mergeCell ref="D5:D7"/>
    <mergeCell ref="E5:E7"/>
    <mergeCell ref="F5:F7"/>
    <mergeCell ref="G4:G7"/>
    <mergeCell ref="H4:H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Biểu số 1</vt:lpstr>
      <vt:lpstr>Biểu số 2</vt:lpstr>
      <vt:lpstr>Biểu số 3</vt:lpstr>
      <vt:lpstr>Biểu số 4</vt:lpstr>
      <vt:lpstr>'Biểu số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2024-06-03T07:19:04Z</dcterms:modified>
</cp:coreProperties>
</file>